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85" yWindow="165" windowWidth="15480" windowHeight="8850" tabRatio="828"/>
  </bookViews>
  <sheets>
    <sheet name="Project Data" sheetId="1" r:id="rId1"/>
    <sheet name="Input Data Sheet" sheetId="2" r:id="rId2"/>
    <sheet name="Statistical Calculation" sheetId="3596" r:id="rId3"/>
    <sheet name="Stat Forecast Cost" sheetId="3598" r:id="rId4"/>
    <sheet name="Stat Forecast Schedule" sheetId="3597" r:id="rId5"/>
    <sheet name="Stat Forecast Schedule Date" sheetId="3599" r:id="rId6"/>
    <sheet name="Percent Difference" sheetId="3601" r:id="rId7"/>
    <sheet name="Example Data" sheetId="3600" r:id="rId8"/>
  </sheets>
  <definedNames>
    <definedName name="_xlnm.Print_Area" localSheetId="0">'Project Data'!$A$1:$H$40</definedName>
  </definedNames>
  <calcPr calcId="145621"/>
</workbook>
</file>

<file path=xl/calcChain.xml><?xml version="1.0" encoding="utf-8"?>
<calcChain xmlns="http://schemas.openxmlformats.org/spreadsheetml/2006/main">
  <c r="F50" i="3601" l="1"/>
  <c r="C48" i="3598" l="1"/>
  <c r="C48" i="3597"/>
  <c r="C48" i="3599" l="1"/>
  <c r="B2" i="3601" l="1"/>
  <c r="B3" i="3601"/>
  <c r="T27" i="3596" l="1"/>
  <c r="AJ27" i="3596"/>
  <c r="AZ27" i="3596"/>
  <c r="B4" i="3599"/>
  <c r="B4" i="3597"/>
  <c r="B4" i="3598"/>
  <c r="C60" i="3598"/>
  <c r="D60" i="3598"/>
  <c r="C13" i="2"/>
  <c r="C14" i="2"/>
  <c r="D13" i="2"/>
  <c r="D14" i="2"/>
  <c r="E13" i="2"/>
  <c r="F13" i="2"/>
  <c r="G13" i="2"/>
  <c r="G14" i="2"/>
  <c r="H13" i="2"/>
  <c r="H14" i="2"/>
  <c r="I13" i="2"/>
  <c r="I14" i="2"/>
  <c r="J13" i="2"/>
  <c r="K13" i="2"/>
  <c r="K14" i="2"/>
  <c r="L52" i="3598"/>
  <c r="L13" i="2"/>
  <c r="L14" i="2"/>
  <c r="M13" i="2"/>
  <c r="N51" i="3599"/>
  <c r="N13" i="2"/>
  <c r="O13" i="2"/>
  <c r="O14" i="2"/>
  <c r="P13" i="2"/>
  <c r="P14" i="2"/>
  <c r="Q13" i="2"/>
  <c r="R51" i="3598"/>
  <c r="R13" i="2"/>
  <c r="S13" i="2"/>
  <c r="S14" i="2"/>
  <c r="T13" i="2"/>
  <c r="T14" i="2"/>
  <c r="U13" i="2"/>
  <c r="V51" i="3597"/>
  <c r="V13" i="2"/>
  <c r="V14" i="2"/>
  <c r="W13" i="2"/>
  <c r="X13" i="2"/>
  <c r="Y13" i="2"/>
  <c r="Z51" i="3597"/>
  <c r="Z13" i="2"/>
  <c r="AA13" i="2"/>
  <c r="AB14" i="2"/>
  <c r="AA14" i="2"/>
  <c r="AB13" i="2"/>
  <c r="AC13" i="2"/>
  <c r="AD13" i="2"/>
  <c r="AE13" i="2"/>
  <c r="AF13" i="2"/>
  <c r="AG51" i="3597"/>
  <c r="AG13" i="2"/>
  <c r="AG4" i="3596"/>
  <c r="AH13" i="2"/>
  <c r="AI51" i="3599"/>
  <c r="AI13" i="2"/>
  <c r="AJ13" i="2"/>
  <c r="AK13" i="2"/>
  <c r="AL51" i="3598"/>
  <c r="AL13" i="2"/>
  <c r="AM51" i="3597"/>
  <c r="AM13" i="2"/>
  <c r="AN13" i="2"/>
  <c r="AO51" i="3597"/>
  <c r="AO13" i="2"/>
  <c r="AP51" i="3598"/>
  <c r="AP13" i="2"/>
  <c r="AQ13" i="2"/>
  <c r="AR13" i="2"/>
  <c r="AS51" i="3597"/>
  <c r="AS13" i="2"/>
  <c r="AT51" i="3599"/>
  <c r="AT13" i="2"/>
  <c r="AU13" i="2"/>
  <c r="AV13" i="2"/>
  <c r="AW51" i="3597"/>
  <c r="AW13" i="2"/>
  <c r="AW4" i="3596"/>
  <c r="AX13" i="2"/>
  <c r="AY13" i="2"/>
  <c r="AZ13" i="2"/>
  <c r="BA13" i="2"/>
  <c r="BB51" i="3597"/>
  <c r="J14" i="2"/>
  <c r="N14" i="2"/>
  <c r="AC14" i="2"/>
  <c r="AC5" i="3596"/>
  <c r="AD14" i="2"/>
  <c r="AE14" i="2"/>
  <c r="AF14" i="2"/>
  <c r="AG14" i="2"/>
  <c r="AH14" i="2"/>
  <c r="AI14" i="2"/>
  <c r="AJ14" i="2"/>
  <c r="AK14" i="2"/>
  <c r="AK5" i="3596"/>
  <c r="AL14" i="2"/>
  <c r="AM14" i="2"/>
  <c r="AN14" i="2"/>
  <c r="AO14" i="2"/>
  <c r="AO5" i="3596"/>
  <c r="AP52" i="3597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B13" i="2"/>
  <c r="BC51" i="3599"/>
  <c r="K51" i="3597"/>
  <c r="N4" i="3596"/>
  <c r="AE51" i="3598"/>
  <c r="AK51" i="3599"/>
  <c r="AP4" i="3596"/>
  <c r="AX4" i="3596"/>
  <c r="AZ4" i="3596"/>
  <c r="AJ52" i="3598"/>
  <c r="AZ52" i="3597"/>
  <c r="AJ4" i="3596"/>
  <c r="AO51" i="3599"/>
  <c r="AY51" i="3599"/>
  <c r="AD52" i="3598"/>
  <c r="C56" i="3596"/>
  <c r="D54" i="3598"/>
  <c r="C57" i="3596"/>
  <c r="B58" i="3596"/>
  <c r="C56" i="3598"/>
  <c r="B57" i="3596"/>
  <c r="B56" i="3596"/>
  <c r="C55" i="3598"/>
  <c r="AD9" i="3596"/>
  <c r="AC9" i="3596"/>
  <c r="AE9" i="3596"/>
  <c r="AE19" i="3596"/>
  <c r="AE45" i="3596"/>
  <c r="AF9" i="3596"/>
  <c r="AF14" i="3596"/>
  <c r="AF23" i="3596"/>
  <c r="AF46" i="3596"/>
  <c r="AG9" i="3596"/>
  <c r="AG14" i="3596"/>
  <c r="AG23" i="3596"/>
  <c r="AG46" i="3596"/>
  <c r="AH9" i="3596"/>
  <c r="AH14" i="3596"/>
  <c r="AH23" i="3596"/>
  <c r="AH46" i="3596"/>
  <c r="AI9" i="3596"/>
  <c r="B25" i="3596"/>
  <c r="AI19" i="3596"/>
  <c r="AJ9" i="3596"/>
  <c r="AJ14" i="3596"/>
  <c r="AJ23" i="3596"/>
  <c r="AJ46" i="3596"/>
  <c r="AK9" i="3596"/>
  <c r="AL9" i="3596"/>
  <c r="AL8" i="3596"/>
  <c r="B27" i="3596"/>
  <c r="E27" i="3596" s="1"/>
  <c r="AM9" i="3596"/>
  <c r="AN9" i="3596"/>
  <c r="AO9" i="3596"/>
  <c r="AP9" i="3596"/>
  <c r="AQ9" i="3596"/>
  <c r="AR9" i="3596"/>
  <c r="AR19" i="3596"/>
  <c r="AR45" i="3596"/>
  <c r="AR14" i="3596"/>
  <c r="AR23" i="3596"/>
  <c r="AR46" i="3596"/>
  <c r="AS9" i="3596"/>
  <c r="AS19" i="3596"/>
  <c r="AS45" i="3596"/>
  <c r="AS14" i="3596"/>
  <c r="AS23" i="3596"/>
  <c r="AS46" i="3596"/>
  <c r="AT9" i="3596"/>
  <c r="AT14" i="3596"/>
  <c r="AT23" i="3596"/>
  <c r="AT46" i="3596"/>
  <c r="AU9" i="3596"/>
  <c r="AU14" i="3596"/>
  <c r="AU23" i="3596"/>
  <c r="AU46" i="3596"/>
  <c r="AV9" i="3596"/>
  <c r="AV14" i="3596"/>
  <c r="AV23" i="3596"/>
  <c r="AV46" i="3596"/>
  <c r="AW9" i="3596"/>
  <c r="AX9" i="3596"/>
  <c r="AX14" i="3596"/>
  <c r="AX23" i="3596"/>
  <c r="AX46" i="3596"/>
  <c r="AY9" i="3596"/>
  <c r="AY19" i="3596"/>
  <c r="AY45" i="3596"/>
  <c r="AY14" i="3596"/>
  <c r="AY23" i="3596"/>
  <c r="AY46" i="3596"/>
  <c r="AZ9" i="3596"/>
  <c r="AZ19" i="3596"/>
  <c r="AZ45" i="3596"/>
  <c r="AZ14" i="3596"/>
  <c r="AZ23" i="3596"/>
  <c r="AZ46" i="3596"/>
  <c r="BA9" i="3596"/>
  <c r="BA14" i="3596"/>
  <c r="BA23" i="3596"/>
  <c r="BA46" i="3596"/>
  <c r="BB9" i="3596"/>
  <c r="BB14" i="3596"/>
  <c r="BB23" i="3596"/>
  <c r="BB46" i="3596"/>
  <c r="AD10" i="3596"/>
  <c r="AC10" i="3596"/>
  <c r="AD15" i="3596"/>
  <c r="AD22" i="3596"/>
  <c r="AD30" i="3596"/>
  <c r="AE10" i="3596"/>
  <c r="AE15" i="3596"/>
  <c r="AE22" i="3596"/>
  <c r="AE30" i="3596"/>
  <c r="AF10" i="3596"/>
  <c r="AG10" i="3596"/>
  <c r="AG15" i="3596"/>
  <c r="AG22" i="3596"/>
  <c r="AG30" i="3596"/>
  <c r="AH10" i="3596"/>
  <c r="AI10" i="3596"/>
  <c r="AI15" i="3596"/>
  <c r="AI22" i="3596"/>
  <c r="AI30" i="3596"/>
  <c r="AJ10" i="3596"/>
  <c r="B26" i="3596"/>
  <c r="AK10" i="3596"/>
  <c r="AK15" i="3596"/>
  <c r="AK22" i="3596"/>
  <c r="AK30" i="3596"/>
  <c r="AL10" i="3596"/>
  <c r="AM10" i="3596"/>
  <c r="AM15" i="3596"/>
  <c r="AM22" i="3596"/>
  <c r="AM30" i="3596"/>
  <c r="AN10" i="3596"/>
  <c r="AN15" i="3596"/>
  <c r="AN22" i="3596"/>
  <c r="AN30" i="3596"/>
  <c r="AO10" i="3596"/>
  <c r="AO15" i="3596"/>
  <c r="AO22" i="3596"/>
  <c r="AO30" i="3596"/>
  <c r="AP10" i="3596"/>
  <c r="AQ10" i="3596"/>
  <c r="AR10" i="3596"/>
  <c r="AR15" i="3596"/>
  <c r="AR22" i="3596"/>
  <c r="AR30" i="3596"/>
  <c r="AS10" i="3596"/>
  <c r="AS15" i="3596"/>
  <c r="AS22" i="3596"/>
  <c r="AS30" i="3596"/>
  <c r="AT10" i="3596"/>
  <c r="AT15" i="3596"/>
  <c r="AT22" i="3596"/>
  <c r="AT30" i="3596"/>
  <c r="AU10" i="3596"/>
  <c r="AV10" i="3596"/>
  <c r="AW10" i="3596"/>
  <c r="AW15" i="3596"/>
  <c r="AW22" i="3596"/>
  <c r="AW30" i="3596"/>
  <c r="AX10" i="3596"/>
  <c r="AX15" i="3596"/>
  <c r="AX22" i="3596"/>
  <c r="AX30" i="3596"/>
  <c r="AY10" i="3596"/>
  <c r="AZ10" i="3596"/>
  <c r="BA10" i="3596"/>
  <c r="BA15" i="3596"/>
  <c r="BA22" i="3596"/>
  <c r="BA30" i="3596"/>
  <c r="BB10" i="3596"/>
  <c r="BB15" i="3596"/>
  <c r="BB22" i="3596"/>
  <c r="BB30" i="3596"/>
  <c r="B42" i="3596"/>
  <c r="B41" i="3596"/>
  <c r="C41" i="3596"/>
  <c r="B40" i="3596"/>
  <c r="C40" i="3596"/>
  <c r="D54" i="3597"/>
  <c r="F3" i="3600"/>
  <c r="G3" i="3600"/>
  <c r="H3" i="3600"/>
  <c r="I3" i="3600"/>
  <c r="J3" i="3600"/>
  <c r="K3" i="3600"/>
  <c r="L3" i="3600"/>
  <c r="M3" i="3600"/>
  <c r="N3" i="3600"/>
  <c r="O3" i="3600"/>
  <c r="P3" i="3600"/>
  <c r="Q3" i="3600"/>
  <c r="R3" i="3600"/>
  <c r="S3" i="3600"/>
  <c r="T3" i="3600"/>
  <c r="U3" i="3600"/>
  <c r="V3" i="3600"/>
  <c r="W3" i="3600"/>
  <c r="X3" i="3600"/>
  <c r="Y3" i="3600"/>
  <c r="Z3" i="3600"/>
  <c r="AA3" i="3600"/>
  <c r="AB3" i="3600"/>
  <c r="AC3" i="3600"/>
  <c r="C3" i="3600"/>
  <c r="D3" i="3600"/>
  <c r="E3" i="3600"/>
  <c r="BC59" i="3599"/>
  <c r="BB59" i="3599"/>
  <c r="BA59" i="3599"/>
  <c r="AZ59" i="3599"/>
  <c r="AY59" i="3599"/>
  <c r="AX59" i="3599"/>
  <c r="AW59" i="3599"/>
  <c r="AV59" i="3599"/>
  <c r="AU59" i="3599"/>
  <c r="AT59" i="3599"/>
  <c r="AS59" i="3599"/>
  <c r="AR59" i="3599"/>
  <c r="AQ59" i="3599"/>
  <c r="AP59" i="3599"/>
  <c r="AO59" i="3599"/>
  <c r="AN59" i="3599"/>
  <c r="AM59" i="3599"/>
  <c r="AL59" i="3599"/>
  <c r="AK59" i="3599"/>
  <c r="AJ59" i="3599"/>
  <c r="AI59" i="3599"/>
  <c r="AH59" i="3599"/>
  <c r="AG59" i="3599"/>
  <c r="AF59" i="3599"/>
  <c r="AE59" i="3599"/>
  <c r="AD59" i="3599"/>
  <c r="AC59" i="3599"/>
  <c r="AB59" i="3599"/>
  <c r="AA59" i="3599"/>
  <c r="Z59" i="3599"/>
  <c r="Y59" i="3599"/>
  <c r="X59" i="3599"/>
  <c r="W59" i="3599"/>
  <c r="V59" i="3599"/>
  <c r="U59" i="3599"/>
  <c r="T59" i="3599"/>
  <c r="S59" i="3599"/>
  <c r="R59" i="3599"/>
  <c r="Q59" i="3599"/>
  <c r="P59" i="3599"/>
  <c r="O59" i="3599"/>
  <c r="N59" i="3599"/>
  <c r="M59" i="3599"/>
  <c r="L59" i="3599"/>
  <c r="K59" i="3599"/>
  <c r="J59" i="3599"/>
  <c r="I59" i="3599"/>
  <c r="H59" i="3599"/>
  <c r="G59" i="3599"/>
  <c r="F59" i="3599"/>
  <c r="E59" i="3599"/>
  <c r="D59" i="3599"/>
  <c r="C59" i="3599"/>
  <c r="E6" i="1"/>
  <c r="E20" i="1" s="1"/>
  <c r="AD58" i="3599" s="1"/>
  <c r="D48" i="3599"/>
  <c r="E48" i="3599" s="1"/>
  <c r="F48" i="3599" s="1"/>
  <c r="G48" i="3599" s="1"/>
  <c r="H48" i="3599" s="1"/>
  <c r="I48" i="3599" s="1"/>
  <c r="J48" i="3599" s="1"/>
  <c r="K48" i="3599" s="1"/>
  <c r="L48" i="3599" s="1"/>
  <c r="M48" i="3599" s="1"/>
  <c r="N48" i="3599" s="1"/>
  <c r="O48" i="3599" s="1"/>
  <c r="P48" i="3599" s="1"/>
  <c r="Q48" i="3599" s="1"/>
  <c r="R48" i="3599" s="1"/>
  <c r="S48" i="3599" s="1"/>
  <c r="T48" i="3599" s="1"/>
  <c r="U48" i="3599" s="1"/>
  <c r="V48" i="3599" s="1"/>
  <c r="W48" i="3599" s="1"/>
  <c r="X48" i="3599" s="1"/>
  <c r="Y48" i="3599" s="1"/>
  <c r="Z48" i="3599" s="1"/>
  <c r="AA48" i="3599" s="1"/>
  <c r="AB48" i="3599" s="1"/>
  <c r="AC48" i="3599" s="1"/>
  <c r="AD48" i="3599" s="1"/>
  <c r="AE48" i="3599" s="1"/>
  <c r="AF48" i="3599" s="1"/>
  <c r="AG48" i="3599" s="1"/>
  <c r="AH48" i="3599" s="1"/>
  <c r="AI48" i="3599" s="1"/>
  <c r="AJ48" i="3599" s="1"/>
  <c r="AK48" i="3599" s="1"/>
  <c r="AL48" i="3599" s="1"/>
  <c r="AM48" i="3599" s="1"/>
  <c r="AN48" i="3599" s="1"/>
  <c r="AO48" i="3599" s="1"/>
  <c r="AP48" i="3599" s="1"/>
  <c r="AQ48" i="3599" s="1"/>
  <c r="AR48" i="3599" s="1"/>
  <c r="AS48" i="3599" s="1"/>
  <c r="AT48" i="3599" s="1"/>
  <c r="AU48" i="3599" s="1"/>
  <c r="AV48" i="3599" s="1"/>
  <c r="AW48" i="3599" s="1"/>
  <c r="AX48" i="3599" s="1"/>
  <c r="AY48" i="3599" s="1"/>
  <c r="AZ48" i="3599" s="1"/>
  <c r="BA48" i="3599" s="1"/>
  <c r="BB48" i="3599" s="1"/>
  <c r="BC48" i="3599" s="1"/>
  <c r="D48" i="3597"/>
  <c r="E48" i="3597" s="1"/>
  <c r="F48" i="3597" s="1"/>
  <c r="G48" i="3597" s="1"/>
  <c r="H48" i="3597" s="1"/>
  <c r="I48" i="3597" s="1"/>
  <c r="J48" i="3597" s="1"/>
  <c r="K48" i="3597" s="1"/>
  <c r="L48" i="3597" s="1"/>
  <c r="M48" i="3597" s="1"/>
  <c r="N48" i="3597" s="1"/>
  <c r="O48" i="3597" s="1"/>
  <c r="P48" i="3597" s="1"/>
  <c r="Q48" i="3597" s="1"/>
  <c r="R48" i="3597" s="1"/>
  <c r="S48" i="3597" s="1"/>
  <c r="T48" i="3597" s="1"/>
  <c r="U48" i="3597" s="1"/>
  <c r="V48" i="3597" s="1"/>
  <c r="W48" i="3597" s="1"/>
  <c r="X48" i="3597" s="1"/>
  <c r="Y48" i="3597" s="1"/>
  <c r="Z48" i="3597" s="1"/>
  <c r="AA48" i="3597" s="1"/>
  <c r="AB48" i="3597" s="1"/>
  <c r="AC48" i="3597" s="1"/>
  <c r="AD48" i="3597" s="1"/>
  <c r="AE48" i="3597" s="1"/>
  <c r="AF48" i="3597" s="1"/>
  <c r="AG48" i="3597" s="1"/>
  <c r="AH48" i="3597" s="1"/>
  <c r="AI48" i="3597" s="1"/>
  <c r="AJ48" i="3597" s="1"/>
  <c r="AK48" i="3597" s="1"/>
  <c r="AL48" i="3597" s="1"/>
  <c r="AM48" i="3597" s="1"/>
  <c r="AN48" i="3597" s="1"/>
  <c r="AO48" i="3597" s="1"/>
  <c r="AP48" i="3597" s="1"/>
  <c r="AQ48" i="3597" s="1"/>
  <c r="AR48" i="3597" s="1"/>
  <c r="AS48" i="3597" s="1"/>
  <c r="AT48" i="3597" s="1"/>
  <c r="AU48" i="3597" s="1"/>
  <c r="AV48" i="3597" s="1"/>
  <c r="AW48" i="3597" s="1"/>
  <c r="AX48" i="3597" s="1"/>
  <c r="AY48" i="3597" s="1"/>
  <c r="AZ48" i="3597" s="1"/>
  <c r="BA48" i="3597" s="1"/>
  <c r="BB48" i="3597" s="1"/>
  <c r="BC48" i="3597" s="1"/>
  <c r="D48" i="3598"/>
  <c r="E48" i="3598" s="1"/>
  <c r="F48" i="3598" s="1"/>
  <c r="G48" i="3598" s="1"/>
  <c r="H48" i="3598" s="1"/>
  <c r="I48" i="3598" s="1"/>
  <c r="J48" i="3598" s="1"/>
  <c r="K48" i="3598" s="1"/>
  <c r="L48" i="3598" s="1"/>
  <c r="M48" i="3598" s="1"/>
  <c r="N48" i="3598" s="1"/>
  <c r="O48" i="3598" s="1"/>
  <c r="P48" i="3598" s="1"/>
  <c r="Q48" i="3598" s="1"/>
  <c r="R48" i="3598" s="1"/>
  <c r="S48" i="3598" s="1"/>
  <c r="T48" i="3598" s="1"/>
  <c r="U48" i="3598" s="1"/>
  <c r="V48" i="3598" s="1"/>
  <c r="W48" i="3598" s="1"/>
  <c r="X48" i="3598" s="1"/>
  <c r="Y48" i="3598" s="1"/>
  <c r="Z48" i="3598" s="1"/>
  <c r="AA48" i="3598" s="1"/>
  <c r="AB48" i="3598" s="1"/>
  <c r="AC48" i="3598" s="1"/>
  <c r="AD48" i="3598" s="1"/>
  <c r="AE48" i="3598" s="1"/>
  <c r="AF48" i="3598" s="1"/>
  <c r="AG48" i="3598" s="1"/>
  <c r="AH48" i="3598" s="1"/>
  <c r="AI48" i="3598" s="1"/>
  <c r="AJ48" i="3598" s="1"/>
  <c r="AK48" i="3598" s="1"/>
  <c r="AL48" i="3598" s="1"/>
  <c r="AM48" i="3598" s="1"/>
  <c r="AN48" i="3598" s="1"/>
  <c r="AO48" i="3598" s="1"/>
  <c r="AP48" i="3598" s="1"/>
  <c r="AQ48" i="3598" s="1"/>
  <c r="AR48" i="3598" s="1"/>
  <c r="AS48" i="3598" s="1"/>
  <c r="AT48" i="3598" s="1"/>
  <c r="AU48" i="3598" s="1"/>
  <c r="AV48" i="3598" s="1"/>
  <c r="AW48" i="3598" s="1"/>
  <c r="AX48" i="3598" s="1"/>
  <c r="AY48" i="3598" s="1"/>
  <c r="AZ48" i="3598" s="1"/>
  <c r="BA48" i="3598" s="1"/>
  <c r="BB48" i="3598" s="1"/>
  <c r="BC48" i="3598" s="1"/>
  <c r="D10" i="3596"/>
  <c r="C10" i="3596"/>
  <c r="E10" i="3596"/>
  <c r="F10" i="3596"/>
  <c r="G10" i="3596"/>
  <c r="G15" i="3596"/>
  <c r="G22" i="3596"/>
  <c r="G30" i="3596"/>
  <c r="H10" i="3596"/>
  <c r="H15" i="3596"/>
  <c r="H22" i="3596"/>
  <c r="H30" i="3596"/>
  <c r="I10" i="3596"/>
  <c r="J10" i="3596"/>
  <c r="K10" i="3596"/>
  <c r="K15" i="3596"/>
  <c r="K22" i="3596"/>
  <c r="K30" i="3596"/>
  <c r="L10" i="3596"/>
  <c r="M10" i="3596"/>
  <c r="N10" i="3596"/>
  <c r="O10" i="3596"/>
  <c r="P10" i="3596"/>
  <c r="Q10" i="3596"/>
  <c r="R10" i="3596"/>
  <c r="R15" i="3596"/>
  <c r="R22" i="3596"/>
  <c r="R30" i="3596"/>
  <c r="S10" i="3596"/>
  <c r="T10" i="3596"/>
  <c r="U10" i="3596"/>
  <c r="V10" i="3596"/>
  <c r="W10" i="3596"/>
  <c r="X10" i="3596"/>
  <c r="Y10" i="3596"/>
  <c r="Z10" i="3596"/>
  <c r="AA10" i="3596"/>
  <c r="AA15" i="3596"/>
  <c r="AA22" i="3596"/>
  <c r="AA30" i="3596"/>
  <c r="AB10" i="3596"/>
  <c r="B3" i="3599"/>
  <c r="B5" i="3599"/>
  <c r="D49" i="3599"/>
  <c r="E49" i="3599"/>
  <c r="F49" i="3599"/>
  <c r="G49" i="3599"/>
  <c r="H49" i="3599"/>
  <c r="I49" i="3599"/>
  <c r="J49" i="3599"/>
  <c r="K49" i="3599"/>
  <c r="L49" i="3599"/>
  <c r="M49" i="3599"/>
  <c r="N49" i="3599"/>
  <c r="O49" i="3599"/>
  <c r="P49" i="3599"/>
  <c r="Q49" i="3599"/>
  <c r="R49" i="3599"/>
  <c r="S49" i="3599"/>
  <c r="T49" i="3599"/>
  <c r="U49" i="3599"/>
  <c r="V49" i="3599"/>
  <c r="W49" i="3599"/>
  <c r="X49" i="3599"/>
  <c r="Y49" i="3599"/>
  <c r="Z49" i="3599"/>
  <c r="AA49" i="3599"/>
  <c r="AB49" i="3599"/>
  <c r="AC49" i="3599"/>
  <c r="AD49" i="3599"/>
  <c r="AE49" i="3599"/>
  <c r="AF49" i="3599"/>
  <c r="AG49" i="3599"/>
  <c r="AH49" i="3599"/>
  <c r="AI49" i="3599"/>
  <c r="AJ49" i="3599"/>
  <c r="AK49" i="3599"/>
  <c r="AL49" i="3599"/>
  <c r="AM49" i="3599"/>
  <c r="AN49" i="3599"/>
  <c r="AO49" i="3599"/>
  <c r="AP49" i="3599"/>
  <c r="AQ49" i="3599"/>
  <c r="AR49" i="3599"/>
  <c r="AS49" i="3599"/>
  <c r="AT49" i="3599"/>
  <c r="AU49" i="3599"/>
  <c r="AV49" i="3599"/>
  <c r="AW49" i="3599"/>
  <c r="AX49" i="3599"/>
  <c r="AY49" i="3599"/>
  <c r="AZ49" i="3599"/>
  <c r="BA49" i="3599"/>
  <c r="BB49" i="3599"/>
  <c r="BC49" i="3599"/>
  <c r="C51" i="3599"/>
  <c r="D51" i="3597"/>
  <c r="H51" i="3599"/>
  <c r="J51" i="3599"/>
  <c r="P51" i="3599"/>
  <c r="R51" i="3599"/>
  <c r="T51" i="3598"/>
  <c r="AA4" i="3596"/>
  <c r="AD51" i="3599"/>
  <c r="AF52" i="3599"/>
  <c r="AF51" i="3599"/>
  <c r="AG51" i="3599"/>
  <c r="AH51" i="3598"/>
  <c r="AJ51" i="3599"/>
  <c r="AL51" i="3599"/>
  <c r="AN51" i="3599"/>
  <c r="AR51" i="3599"/>
  <c r="AV51" i="3597"/>
  <c r="AV51" i="3599"/>
  <c r="AX51" i="3599"/>
  <c r="AZ51" i="3597"/>
  <c r="AZ51" i="3599"/>
  <c r="C52" i="3599"/>
  <c r="AG52" i="3599"/>
  <c r="AH52" i="3597"/>
  <c r="AK52" i="3599"/>
  <c r="AN5" i="3596"/>
  <c r="AP52" i="3599"/>
  <c r="AR5" i="3596"/>
  <c r="AV52" i="3599"/>
  <c r="AW52" i="3599"/>
  <c r="AZ52" i="3599"/>
  <c r="BA52" i="3597"/>
  <c r="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A1" i="2"/>
  <c r="B5" i="3598"/>
  <c r="BC58" i="3598"/>
  <c r="BB58" i="3598"/>
  <c r="BA58" i="3598"/>
  <c r="AZ58" i="3598"/>
  <c r="AY58" i="3598"/>
  <c r="AX58" i="3598"/>
  <c r="AW58" i="3598"/>
  <c r="AV58" i="3598"/>
  <c r="AU58" i="3598"/>
  <c r="AT58" i="3598"/>
  <c r="AS58" i="3598"/>
  <c r="AR58" i="3598"/>
  <c r="AQ58" i="3598"/>
  <c r="AP58" i="3598"/>
  <c r="AO58" i="3598"/>
  <c r="AN58" i="3598"/>
  <c r="AM58" i="3598"/>
  <c r="AL58" i="3598"/>
  <c r="AK58" i="3598"/>
  <c r="AJ58" i="3598"/>
  <c r="AI58" i="3598"/>
  <c r="AH58" i="3598"/>
  <c r="AG58" i="3598"/>
  <c r="AF58" i="3598"/>
  <c r="AE58" i="3598"/>
  <c r="AD58" i="3598"/>
  <c r="AC58" i="3598"/>
  <c r="AB58" i="3598"/>
  <c r="AA58" i="3598"/>
  <c r="Z58" i="3598"/>
  <c r="Y58" i="3598"/>
  <c r="X58" i="3598"/>
  <c r="W58" i="3598"/>
  <c r="V58" i="3598"/>
  <c r="U58" i="3598"/>
  <c r="T58" i="3598"/>
  <c r="S58" i="3598"/>
  <c r="R58" i="3598"/>
  <c r="Q58" i="3598"/>
  <c r="P58" i="3598"/>
  <c r="O58" i="3598"/>
  <c r="N58" i="3598"/>
  <c r="M58" i="3598"/>
  <c r="L58" i="3598"/>
  <c r="K58" i="3598"/>
  <c r="J58" i="3598"/>
  <c r="I58" i="3598"/>
  <c r="H58" i="3598"/>
  <c r="G58" i="3598"/>
  <c r="F58" i="3598"/>
  <c r="E58" i="3598"/>
  <c r="D58" i="3598"/>
  <c r="D55" i="3598"/>
  <c r="C58" i="3598"/>
  <c r="C54" i="3598"/>
  <c r="C51" i="3598"/>
  <c r="H51" i="3598"/>
  <c r="N51" i="3598"/>
  <c r="P51" i="3598"/>
  <c r="AB51" i="3598"/>
  <c r="AC51" i="3598"/>
  <c r="AF51" i="3598"/>
  <c r="AI51" i="3598"/>
  <c r="AJ51" i="3598"/>
  <c r="AK51" i="3598"/>
  <c r="AN51" i="3598"/>
  <c r="AQ51" i="3598"/>
  <c r="AR51" i="3598"/>
  <c r="AS51" i="3598"/>
  <c r="AV51" i="3598"/>
  <c r="AY51" i="3598"/>
  <c r="AZ51" i="3598"/>
  <c r="BA51" i="3598"/>
  <c r="BC51" i="3598"/>
  <c r="C52" i="3598"/>
  <c r="BC59" i="3598"/>
  <c r="BB59" i="3598"/>
  <c r="BA59" i="3598"/>
  <c r="AZ59" i="3598"/>
  <c r="AY59" i="3598"/>
  <c r="AX59" i="3598"/>
  <c r="AW59" i="3598"/>
  <c r="AV59" i="3598"/>
  <c r="AU59" i="3598"/>
  <c r="AT59" i="3598"/>
  <c r="AS59" i="3598"/>
  <c r="AR59" i="3598"/>
  <c r="AQ59" i="3598"/>
  <c r="AP59" i="3598"/>
  <c r="AO59" i="3598"/>
  <c r="AN59" i="3598"/>
  <c r="AM59" i="3598"/>
  <c r="AL59" i="3598"/>
  <c r="AK59" i="3598"/>
  <c r="AJ59" i="3598"/>
  <c r="AI59" i="3598"/>
  <c r="AH59" i="3598"/>
  <c r="AG59" i="3598"/>
  <c r="AF59" i="3598"/>
  <c r="AE59" i="3598"/>
  <c r="AD59" i="3598"/>
  <c r="AC59" i="3598"/>
  <c r="AB59" i="3598"/>
  <c r="AA59" i="3598"/>
  <c r="Z59" i="3598"/>
  <c r="Y59" i="3598"/>
  <c r="X59" i="3598"/>
  <c r="W59" i="3598"/>
  <c r="V59" i="3598"/>
  <c r="U59" i="3598"/>
  <c r="T59" i="3598"/>
  <c r="S59" i="3598"/>
  <c r="R59" i="3598"/>
  <c r="Q59" i="3598"/>
  <c r="P59" i="3598"/>
  <c r="O59" i="3598"/>
  <c r="N59" i="3598"/>
  <c r="M59" i="3598"/>
  <c r="L59" i="3598"/>
  <c r="K59" i="3598"/>
  <c r="J59" i="3598"/>
  <c r="I59" i="3598"/>
  <c r="H59" i="3598"/>
  <c r="G59" i="3598"/>
  <c r="F59" i="3598"/>
  <c r="E59" i="3598"/>
  <c r="D59" i="3598"/>
  <c r="C59" i="3598"/>
  <c r="D49" i="3598"/>
  <c r="E49" i="3598"/>
  <c r="F49" i="3598"/>
  <c r="G49" i="3598"/>
  <c r="H49" i="3598"/>
  <c r="I49" i="3598"/>
  <c r="J49" i="3598"/>
  <c r="K49" i="3598"/>
  <c r="L49" i="3598"/>
  <c r="M49" i="3598"/>
  <c r="N49" i="3598"/>
  <c r="O49" i="3598"/>
  <c r="P49" i="3598"/>
  <c r="Q49" i="3598"/>
  <c r="R49" i="3598"/>
  <c r="S49" i="3598"/>
  <c r="T49" i="3598"/>
  <c r="U49" i="3598"/>
  <c r="V49" i="3598"/>
  <c r="W49" i="3598"/>
  <c r="X49" i="3598"/>
  <c r="Y49" i="3598"/>
  <c r="Z49" i="3598"/>
  <c r="AA49" i="3598"/>
  <c r="AB49" i="3598"/>
  <c r="AC49" i="3598"/>
  <c r="AD49" i="3598"/>
  <c r="AE49" i="3598"/>
  <c r="AF49" i="3598"/>
  <c r="AG49" i="3598"/>
  <c r="AH49" i="3598"/>
  <c r="AI49" i="3598"/>
  <c r="AJ49" i="3598"/>
  <c r="AK49" i="3598"/>
  <c r="AL49" i="3598"/>
  <c r="AM49" i="3598"/>
  <c r="AN49" i="3598"/>
  <c r="AO49" i="3598"/>
  <c r="AP49" i="3598"/>
  <c r="AQ49" i="3598"/>
  <c r="AR49" i="3598"/>
  <c r="AS49" i="3598"/>
  <c r="AT49" i="3598"/>
  <c r="AU49" i="3598"/>
  <c r="AV49" i="3598"/>
  <c r="AW49" i="3598"/>
  <c r="AX49" i="3598"/>
  <c r="AY49" i="3598"/>
  <c r="AZ49" i="3598"/>
  <c r="BA49" i="3598"/>
  <c r="BB49" i="3598"/>
  <c r="BC49" i="3598"/>
  <c r="B3" i="3598"/>
  <c r="L8" i="3596"/>
  <c r="BB19" i="3596"/>
  <c r="BB45" i="3596"/>
  <c r="AX19" i="3596"/>
  <c r="AX45" i="3596"/>
  <c r="AW19" i="3596"/>
  <c r="AW45" i="3596"/>
  <c r="AV19" i="3596"/>
  <c r="AV45" i="3596"/>
  <c r="AU19" i="3596"/>
  <c r="AT19" i="3596"/>
  <c r="AT45" i="3596"/>
  <c r="AQ19" i="3596"/>
  <c r="AP19" i="3596"/>
  <c r="AP45" i="3596"/>
  <c r="AM19" i="3596"/>
  <c r="AM45" i="3596"/>
  <c r="D8" i="3596"/>
  <c r="D9" i="3596"/>
  <c r="C3" i="3596"/>
  <c r="C9" i="3596"/>
  <c r="D14" i="3596"/>
  <c r="C8" i="3596"/>
  <c r="C7" i="3596"/>
  <c r="E8" i="3596"/>
  <c r="E9" i="3596"/>
  <c r="E19" i="3596"/>
  <c r="E45" i="3596"/>
  <c r="E14" i="3596"/>
  <c r="E23" i="3596"/>
  <c r="F8" i="3596"/>
  <c r="G13" i="3596"/>
  <c r="F9" i="3596"/>
  <c r="G8" i="3596"/>
  <c r="G9" i="3596"/>
  <c r="G14" i="3596"/>
  <c r="H8" i="3596"/>
  <c r="H9" i="3596"/>
  <c r="I8" i="3596"/>
  <c r="I9" i="3596"/>
  <c r="I13" i="3596"/>
  <c r="J8" i="3596"/>
  <c r="J9" i="3596"/>
  <c r="J14" i="3596"/>
  <c r="J19" i="3596"/>
  <c r="J45" i="3596"/>
  <c r="K8" i="3596"/>
  <c r="K7" i="3596"/>
  <c r="K12" i="3596"/>
  <c r="K17" i="3596"/>
  <c r="K9" i="3596"/>
  <c r="K19" i="3596"/>
  <c r="K45" i="3596"/>
  <c r="K14" i="3596"/>
  <c r="M8" i="3596"/>
  <c r="M13" i="3596"/>
  <c r="M7" i="3596"/>
  <c r="L7" i="3596"/>
  <c r="L12" i="3596"/>
  <c r="L9" i="3596"/>
  <c r="L14" i="3596"/>
  <c r="L23" i="3596"/>
  <c r="L46" i="3596"/>
  <c r="M9" i="3596"/>
  <c r="N8" i="3596"/>
  <c r="N9" i="3596"/>
  <c r="N19" i="3596"/>
  <c r="N45" i="3596"/>
  <c r="O8" i="3596"/>
  <c r="O13" i="3596"/>
  <c r="O9" i="3596"/>
  <c r="P8" i="3596"/>
  <c r="P9" i="3596"/>
  <c r="Q14" i="3596"/>
  <c r="Q8" i="3596"/>
  <c r="R8" i="3596"/>
  <c r="Q9" i="3596"/>
  <c r="Q19" i="3596"/>
  <c r="Q45" i="3596"/>
  <c r="Q13" i="3596"/>
  <c r="R9" i="3596"/>
  <c r="R14" i="3596"/>
  <c r="S8" i="3596"/>
  <c r="S9" i="3596"/>
  <c r="T8" i="3596"/>
  <c r="T9" i="3596"/>
  <c r="U8" i="3596"/>
  <c r="U7" i="3596"/>
  <c r="U9" i="3596"/>
  <c r="V8" i="3596"/>
  <c r="V13" i="3596"/>
  <c r="V9" i="3596"/>
  <c r="W8" i="3596"/>
  <c r="W9" i="3596"/>
  <c r="W14" i="3596"/>
  <c r="W13" i="3596"/>
  <c r="W23" i="3596"/>
  <c r="W46" i="3596"/>
  <c r="X8" i="3596"/>
  <c r="X9" i="3596"/>
  <c r="X19" i="3596"/>
  <c r="X45" i="3596"/>
  <c r="Y8" i="3596"/>
  <c r="Y9" i="3596"/>
  <c r="Z8" i="3596"/>
  <c r="Z9" i="3596"/>
  <c r="Z14" i="3596"/>
  <c r="Z23" i="3596"/>
  <c r="Z46" i="3596"/>
  <c r="Z13" i="3596"/>
  <c r="AA8" i="3596"/>
  <c r="AA13" i="3596"/>
  <c r="AA9" i="3596"/>
  <c r="AB8" i="3596"/>
  <c r="AC8" i="3596"/>
  <c r="AB9" i="3596"/>
  <c r="AB14" i="3596"/>
  <c r="AD8" i="3596"/>
  <c r="AD19" i="3596"/>
  <c r="AD45" i="3596"/>
  <c r="AE8" i="3596"/>
  <c r="AF8" i="3596"/>
  <c r="AG8" i="3596"/>
  <c r="AG13" i="3596"/>
  <c r="AH8" i="3596"/>
  <c r="AH19" i="3596"/>
  <c r="AH45" i="3596"/>
  <c r="AI8" i="3596"/>
  <c r="AJ8" i="3596"/>
  <c r="AK8" i="3596"/>
  <c r="AM8" i="3596"/>
  <c r="AM13" i="3596"/>
  <c r="AN8" i="3596"/>
  <c r="AO8" i="3596"/>
  <c r="AP8" i="3596"/>
  <c r="AP13" i="3596"/>
  <c r="AQ8" i="3596"/>
  <c r="AR13" i="3596"/>
  <c r="AR8" i="3596"/>
  <c r="AS8" i="3596"/>
  <c r="AT8" i="3596"/>
  <c r="AU8" i="3596"/>
  <c r="AV8" i="3596"/>
  <c r="AW8" i="3596"/>
  <c r="AX8" i="3596"/>
  <c r="AY8" i="3596"/>
  <c r="AZ8" i="3596"/>
  <c r="BA8" i="3596"/>
  <c r="BB8" i="3596"/>
  <c r="C51" i="3597"/>
  <c r="H51" i="3597"/>
  <c r="L51" i="3597"/>
  <c r="P51" i="3597"/>
  <c r="R51" i="3597"/>
  <c r="AH51" i="3597"/>
  <c r="AX51" i="3597"/>
  <c r="C52" i="3597"/>
  <c r="AO52" i="3597"/>
  <c r="BC58" i="3597"/>
  <c r="BB58" i="3597"/>
  <c r="BA58" i="3597"/>
  <c r="AZ58" i="3597"/>
  <c r="AY58" i="3597"/>
  <c r="AX58" i="3597"/>
  <c r="AW58" i="3597"/>
  <c r="AV58" i="3597"/>
  <c r="AU58" i="3597"/>
  <c r="AT58" i="3597"/>
  <c r="AS58" i="3597"/>
  <c r="AR58" i="3597"/>
  <c r="AQ58" i="3597"/>
  <c r="AP58" i="3597"/>
  <c r="AO58" i="3597"/>
  <c r="AN58" i="3597"/>
  <c r="AM58" i="3597"/>
  <c r="AL58" i="3597"/>
  <c r="AK58" i="3597"/>
  <c r="AJ58" i="3597"/>
  <c r="AI58" i="3597"/>
  <c r="AH58" i="3597"/>
  <c r="AG58" i="3597"/>
  <c r="AF58" i="3597"/>
  <c r="AE58" i="3597"/>
  <c r="AD58" i="3597"/>
  <c r="AC58" i="3597"/>
  <c r="AB58" i="3597"/>
  <c r="AA58" i="3597"/>
  <c r="Z58" i="3597"/>
  <c r="Y58" i="3597"/>
  <c r="X58" i="3597"/>
  <c r="W58" i="3597"/>
  <c r="V58" i="3597"/>
  <c r="U58" i="3597"/>
  <c r="T58" i="3597"/>
  <c r="S58" i="3597"/>
  <c r="R58" i="3597"/>
  <c r="Q58" i="3597"/>
  <c r="P58" i="3597"/>
  <c r="O58" i="3597"/>
  <c r="N58" i="3597"/>
  <c r="M58" i="3597"/>
  <c r="L58" i="3597"/>
  <c r="K58" i="3597"/>
  <c r="J58" i="3597"/>
  <c r="I58" i="3597"/>
  <c r="H58" i="3597"/>
  <c r="G58" i="3597"/>
  <c r="F58" i="3597"/>
  <c r="E58" i="3597"/>
  <c r="D58" i="3597"/>
  <c r="C58" i="3597"/>
  <c r="BC59" i="3597"/>
  <c r="BB59" i="3597"/>
  <c r="BA59" i="3597"/>
  <c r="AZ59" i="3597"/>
  <c r="AY59" i="3597"/>
  <c r="AX59" i="3597"/>
  <c r="AW59" i="3597"/>
  <c r="AV59" i="3597"/>
  <c r="AU59" i="3597"/>
  <c r="AT59" i="3597"/>
  <c r="AS59" i="3597"/>
  <c r="AR59" i="3597"/>
  <c r="AQ59" i="3597"/>
  <c r="AP59" i="3597"/>
  <c r="AO59" i="3597"/>
  <c r="AN59" i="3597"/>
  <c r="AM59" i="3597"/>
  <c r="AL59" i="3597"/>
  <c r="AK59" i="3597"/>
  <c r="AJ59" i="3597"/>
  <c r="AI59" i="3597"/>
  <c r="AH59" i="3597"/>
  <c r="AG59" i="3597"/>
  <c r="AF59" i="3597"/>
  <c r="AE59" i="3597"/>
  <c r="AD59" i="3597"/>
  <c r="AC59" i="3597"/>
  <c r="AB59" i="3597"/>
  <c r="AA59" i="3597"/>
  <c r="Z59" i="3597"/>
  <c r="Y59" i="3597"/>
  <c r="X59" i="3597"/>
  <c r="W59" i="3597"/>
  <c r="V59" i="3597"/>
  <c r="U59" i="3597"/>
  <c r="T59" i="3597"/>
  <c r="S59" i="3597"/>
  <c r="R59" i="3597"/>
  <c r="Q59" i="3597"/>
  <c r="P59" i="3597"/>
  <c r="O59" i="3597"/>
  <c r="N59" i="3597"/>
  <c r="M59" i="3597"/>
  <c r="L59" i="3597"/>
  <c r="K59" i="3597"/>
  <c r="J59" i="3597"/>
  <c r="I59" i="3597"/>
  <c r="H59" i="3597"/>
  <c r="G59" i="3597"/>
  <c r="F59" i="3597"/>
  <c r="E59" i="3597"/>
  <c r="D59" i="3597"/>
  <c r="C59" i="3597"/>
  <c r="B5" i="3597"/>
  <c r="B3" i="3597"/>
  <c r="D49" i="3597"/>
  <c r="E49" i="3597"/>
  <c r="F49" i="3597"/>
  <c r="G49" i="3597"/>
  <c r="H49" i="3597"/>
  <c r="I49" i="3597"/>
  <c r="J49" i="3597"/>
  <c r="K49" i="3597"/>
  <c r="L49" i="3597"/>
  <c r="M49" i="3597"/>
  <c r="N49" i="3597"/>
  <c r="O49" i="3597"/>
  <c r="P49" i="3597"/>
  <c r="Q49" i="3597"/>
  <c r="R49" i="3597"/>
  <c r="S49" i="3597"/>
  <c r="T49" i="3597"/>
  <c r="U49" i="3597"/>
  <c r="V49" i="3597"/>
  <c r="W49" i="3597"/>
  <c r="X49" i="3597"/>
  <c r="Y49" i="3597"/>
  <c r="Z49" i="3597"/>
  <c r="AA49" i="3597"/>
  <c r="AB49" i="3597"/>
  <c r="AC49" i="3597"/>
  <c r="AD49" i="3597"/>
  <c r="AE49" i="3597"/>
  <c r="AF49" i="3597"/>
  <c r="AG49" i="3597"/>
  <c r="AH49" i="3597"/>
  <c r="AI49" i="3597"/>
  <c r="AJ49" i="3597"/>
  <c r="AK49" i="3597"/>
  <c r="AL49" i="3597"/>
  <c r="AM49" i="3597"/>
  <c r="AN49" i="3597"/>
  <c r="AO49" i="3597"/>
  <c r="AP49" i="3597"/>
  <c r="AQ49" i="3597"/>
  <c r="AR49" i="3597"/>
  <c r="AS49" i="3597"/>
  <c r="AT49" i="3597"/>
  <c r="AU49" i="3597"/>
  <c r="AV49" i="3597"/>
  <c r="AW49" i="3597"/>
  <c r="AX49" i="3597"/>
  <c r="AY49" i="3597"/>
  <c r="AZ49" i="3597"/>
  <c r="BA49" i="3597"/>
  <c r="BB49" i="3597"/>
  <c r="BC49" i="3597"/>
  <c r="C56" i="3597"/>
  <c r="C55" i="3597"/>
  <c r="C54" i="3597"/>
  <c r="B5" i="3596"/>
  <c r="B4" i="3596"/>
  <c r="G4" i="3596"/>
  <c r="M4" i="3596"/>
  <c r="O4" i="3596"/>
  <c r="Y4" i="3596"/>
  <c r="AO4" i="3596"/>
  <c r="E7" i="3596"/>
  <c r="D7" i="3596"/>
  <c r="AU45" i="3596"/>
  <c r="AQ45" i="3596"/>
  <c r="V7" i="3596"/>
  <c r="F7" i="3596"/>
  <c r="F13" i="3596"/>
  <c r="G7" i="3596"/>
  <c r="H7" i="3596"/>
  <c r="I7" i="3596"/>
  <c r="J7" i="3596"/>
  <c r="M17" i="3596"/>
  <c r="N7" i="3596"/>
  <c r="O7" i="3596"/>
  <c r="P7" i="3596"/>
  <c r="P17" i="3596"/>
  <c r="Q7" i="3596"/>
  <c r="R7" i="3596"/>
  <c r="R12" i="3596"/>
  <c r="S7" i="3596"/>
  <c r="T7" i="3596"/>
  <c r="W7" i="3596"/>
  <c r="X7" i="3596"/>
  <c r="Y12" i="3596"/>
  <c r="Y7" i="3596"/>
  <c r="Y21" i="3596"/>
  <c r="Z7" i="3596"/>
  <c r="Z12" i="3596"/>
  <c r="Z21" i="3596"/>
  <c r="AA7" i="3596"/>
  <c r="AB7" i="3596"/>
  <c r="AC7" i="3596"/>
  <c r="AD7" i="3596"/>
  <c r="AE7" i="3596"/>
  <c r="AE12" i="3596"/>
  <c r="AE21" i="3596"/>
  <c r="AE17" i="3596"/>
  <c r="AF7" i="3596"/>
  <c r="AF17" i="3596"/>
  <c r="AG7" i="3596"/>
  <c r="AG12" i="3596"/>
  <c r="AG21" i="3596"/>
  <c r="AH7" i="3596"/>
  <c r="AH12" i="3596"/>
  <c r="AH21" i="3596"/>
  <c r="AI7" i="3596"/>
  <c r="AJ7" i="3596"/>
  <c r="F17" i="3596"/>
  <c r="O17" i="3596"/>
  <c r="Q17" i="3596"/>
  <c r="Y17" i="3596"/>
  <c r="Z17" i="3596"/>
  <c r="AC17" i="3596"/>
  <c r="AG17" i="3596"/>
  <c r="AH17" i="3596"/>
  <c r="B10" i="3596"/>
  <c r="B9" i="3596"/>
  <c r="B8" i="3596"/>
  <c r="B7" i="3596"/>
  <c r="AK7" i="3596"/>
  <c r="AL7" i="3596"/>
  <c r="AL12" i="3596"/>
  <c r="AM7" i="3596"/>
  <c r="AN7" i="3596"/>
  <c r="AO7" i="3596"/>
  <c r="AO12" i="3596"/>
  <c r="AO21" i="3596"/>
  <c r="AP7" i="3596"/>
  <c r="AQ7" i="3596"/>
  <c r="AQ12" i="3596"/>
  <c r="AQ21" i="3596"/>
  <c r="AR7" i="3596"/>
  <c r="AR12" i="3596"/>
  <c r="AS7" i="3596"/>
  <c r="AT7" i="3596"/>
  <c r="AU7" i="3596"/>
  <c r="AU17" i="3596"/>
  <c r="AU12" i="3596"/>
  <c r="AU21" i="3596"/>
  <c r="AV7" i="3596"/>
  <c r="AW7" i="3596"/>
  <c r="AW17" i="3596"/>
  <c r="AX7" i="3596"/>
  <c r="AY7" i="3596"/>
  <c r="AZ7" i="3596"/>
  <c r="AZ12" i="3596"/>
  <c r="BA7" i="3596"/>
  <c r="BA17" i="3596"/>
  <c r="BB7" i="3596"/>
  <c r="AT12" i="3596"/>
  <c r="AT21" i="3596"/>
  <c r="AY17" i="3596"/>
  <c r="AX17" i="3596"/>
  <c r="AT17" i="3596"/>
  <c r="BB13" i="3596"/>
  <c r="AZ13" i="3596"/>
  <c r="AY13" i="3596"/>
  <c r="AV13" i="3596"/>
  <c r="AP12" i="3596"/>
  <c r="AP21" i="3596"/>
  <c r="AL21" i="3596"/>
  <c r="AS17" i="3596"/>
  <c r="AQ17" i="3596"/>
  <c r="AP17" i="3596"/>
  <c r="AO17" i="3596"/>
  <c r="AM17" i="3596"/>
  <c r="AL17" i="3596"/>
  <c r="AN13" i="3596"/>
  <c r="D12" i="3596"/>
  <c r="AB15" i="3596"/>
  <c r="AB22" i="3596"/>
  <c r="AB30" i="3596"/>
  <c r="BA12" i="3596"/>
  <c r="BA21" i="3596"/>
  <c r="AZ21" i="3596"/>
  <c r="AZ17" i="3596"/>
  <c r="AW12" i="3596"/>
  <c r="AW21" i="3596"/>
  <c r="AV12" i="3596"/>
  <c r="AV21" i="3596"/>
  <c r="AV17" i="3596"/>
  <c r="AR21" i="3596"/>
  <c r="AR17" i="3596"/>
  <c r="AN17" i="3596"/>
  <c r="S12" i="3596"/>
  <c r="AU13" i="3596"/>
  <c r="AT13" i="3596"/>
  <c r="AO13" i="3596"/>
  <c r="T12" i="3596"/>
  <c r="H17" i="3596"/>
  <c r="U12" i="3596"/>
  <c r="BA13" i="3596"/>
  <c r="AC19" i="3596"/>
  <c r="AC14" i="3596"/>
  <c r="AC23" i="3596"/>
  <c r="AC46" i="3596"/>
  <c r="J15" i="3596"/>
  <c r="J22" i="3596"/>
  <c r="J30" i="3596"/>
  <c r="AI45" i="3596"/>
  <c r="AC15" i="3596"/>
  <c r="AC22" i="3596"/>
  <c r="AC30" i="3596"/>
  <c r="X17" i="3596"/>
  <c r="AJ19" i="3596"/>
  <c r="AJ45" i="3596"/>
  <c r="AG19" i="3596"/>
  <c r="AF19" i="3596"/>
  <c r="AF45" i="3596"/>
  <c r="X13" i="3596"/>
  <c r="V19" i="3596"/>
  <c r="V45" i="3596"/>
  <c r="P13" i="3596"/>
  <c r="BA19" i="3596"/>
  <c r="BA45" i="3596"/>
  <c r="F19" i="3596"/>
  <c r="F45" i="3596"/>
  <c r="W15" i="3596"/>
  <c r="W22" i="3596"/>
  <c r="W30" i="3596"/>
  <c r="M19" i="3596"/>
  <c r="M45" i="3596"/>
  <c r="AS52" i="3598"/>
  <c r="AG52" i="3598"/>
  <c r="Q15" i="3596"/>
  <c r="Q22" i="3596"/>
  <c r="Q30" i="3596"/>
  <c r="Y15" i="3596"/>
  <c r="Y22" i="3596"/>
  <c r="Y30" i="3596"/>
  <c r="O15" i="3596"/>
  <c r="O22" i="3596"/>
  <c r="O30" i="3596"/>
  <c r="AC45" i="3596"/>
  <c r="AG45" i="3596"/>
  <c r="BA4" i="3596"/>
  <c r="AT51" i="3597"/>
  <c r="J51" i="3598"/>
  <c r="BB51" i="3599"/>
  <c r="AP51" i="3599"/>
  <c r="V51" i="3599"/>
  <c r="U14" i="2"/>
  <c r="U5" i="3596"/>
  <c r="M14" i="2"/>
  <c r="AS4" i="3596"/>
  <c r="AL51" i="3597"/>
  <c r="J51" i="3597"/>
  <c r="Z51" i="3598"/>
  <c r="E51" i="3598"/>
  <c r="AH51" i="3599"/>
  <c r="Z51" i="3599"/>
  <c r="N51" i="3597"/>
  <c r="AK4" i="3596"/>
  <c r="I4" i="3596"/>
  <c r="V51" i="3598"/>
  <c r="Y14" i="2"/>
  <c r="Z52" i="3598"/>
  <c r="Q14" i="2"/>
  <c r="R52" i="3599"/>
  <c r="Q4" i="3596"/>
  <c r="AP51" i="3597"/>
  <c r="AG51" i="3598"/>
  <c r="AV4" i="3596"/>
  <c r="AN4" i="3596"/>
  <c r="AF4" i="3596"/>
  <c r="AY51" i="3597"/>
  <c r="AQ51" i="3597"/>
  <c r="AI51" i="3597"/>
  <c r="AQ51" i="3599"/>
  <c r="AW51" i="3599"/>
  <c r="AH4" i="3596"/>
  <c r="S51" i="3597"/>
  <c r="BA51" i="3599"/>
  <c r="AS51" i="3599"/>
  <c r="AR4" i="3596"/>
  <c r="AL4" i="3596"/>
  <c r="BA51" i="3597"/>
  <c r="AU51" i="3597"/>
  <c r="AK51" i="3597"/>
  <c r="AE51" i="3597"/>
  <c r="W51" i="3597"/>
  <c r="G51" i="3597"/>
  <c r="AW51" i="3598"/>
  <c r="AM51" i="3598"/>
  <c r="U51" i="3598"/>
  <c r="M51" i="3598"/>
  <c r="AM51" i="3599"/>
  <c r="AE51" i="3599"/>
  <c r="J4" i="3596"/>
  <c r="AT4" i="3596"/>
  <c r="AD4" i="3596"/>
  <c r="AO51" i="3598"/>
  <c r="Y51" i="3598"/>
  <c r="I51" i="3598"/>
  <c r="BC51" i="3597"/>
  <c r="BB4" i="3596"/>
  <c r="I15" i="3596"/>
  <c r="I22" i="3596"/>
  <c r="I30" i="3596"/>
  <c r="S15" i="3596"/>
  <c r="S22" i="3596"/>
  <c r="S30" i="3596"/>
  <c r="M15" i="3596"/>
  <c r="M22" i="3596"/>
  <c r="M30" i="3596"/>
  <c r="Z15" i="3596"/>
  <c r="Z22" i="3596"/>
  <c r="Z30" i="3596"/>
  <c r="P15" i="3596"/>
  <c r="P22" i="3596"/>
  <c r="P30" i="3596"/>
  <c r="BC52" i="3599"/>
  <c r="BB5" i="3596"/>
  <c r="AY52" i="3598"/>
  <c r="AY52" i="3599"/>
  <c r="AU52" i="3597"/>
  <c r="AU52" i="3599"/>
  <c r="AT5" i="3596"/>
  <c r="AU52" i="3598"/>
  <c r="AR52" i="3599"/>
  <c r="AR52" i="3597"/>
  <c r="AQ5" i="3596"/>
  <c r="AR52" i="3598"/>
  <c r="AN52" i="3599"/>
  <c r="AM5" i="3596"/>
  <c r="AH52" i="3599"/>
  <c r="AB51" i="3597"/>
  <c r="AP52" i="3598"/>
  <c r="AO52" i="3598"/>
  <c r="BA52" i="3598"/>
  <c r="AL52" i="3599"/>
  <c r="AY4" i="3596"/>
  <c r="AU4" i="3596"/>
  <c r="AQ4" i="3596"/>
  <c r="AM4" i="3596"/>
  <c r="AI4" i="3596"/>
  <c r="AE4" i="3596"/>
  <c r="Z4" i="3596"/>
  <c r="S4" i="3596"/>
  <c r="AG5" i="3596"/>
  <c r="AS52" i="3597"/>
  <c r="AG52" i="3597"/>
  <c r="T51" i="3597"/>
  <c r="AV52" i="3598"/>
  <c r="L51" i="3598"/>
  <c r="AS5" i="3596"/>
  <c r="AQ52" i="3598"/>
  <c r="AM52" i="3599"/>
  <c r="E52" i="3598"/>
  <c r="AB51" i="3599"/>
  <c r="T51" i="3599"/>
  <c r="P52" i="3599"/>
  <c r="L51" i="3599"/>
  <c r="D51" i="3599"/>
  <c r="AS52" i="3599"/>
  <c r="K4" i="3596"/>
  <c r="AW52" i="3597"/>
  <c r="D51" i="3598"/>
  <c r="AK52" i="3598"/>
  <c r="AW52" i="3598"/>
  <c r="AL52" i="3597"/>
  <c r="U4" i="3596"/>
  <c r="C4" i="3596"/>
  <c r="AJ5" i="3596"/>
  <c r="AK52" i="3597"/>
  <c r="AR51" i="3597"/>
  <c r="AN51" i="3597"/>
  <c r="AJ51" i="3597"/>
  <c r="AF51" i="3597"/>
  <c r="AA51" i="3597"/>
  <c r="AH52" i="3598"/>
  <c r="BB51" i="3598"/>
  <c r="AX51" i="3598"/>
  <c r="AT51" i="3598"/>
  <c r="D55" i="3597"/>
  <c r="L13" i="3596"/>
  <c r="L21" i="3596"/>
  <c r="W52" i="3597"/>
  <c r="V5" i="3596"/>
  <c r="W52" i="3598"/>
  <c r="P52" i="3597"/>
  <c r="P52" i="3598"/>
  <c r="H52" i="3598"/>
  <c r="H52" i="3597"/>
  <c r="N17" i="3596"/>
  <c r="N12" i="3596"/>
  <c r="Z19" i="3596"/>
  <c r="Z45" i="3596"/>
  <c r="C14" i="3596"/>
  <c r="L17" i="3596"/>
  <c r="J17" i="3596"/>
  <c r="X12" i="3596"/>
  <c r="X21" i="3596"/>
  <c r="G12" i="3596"/>
  <c r="G21" i="3596"/>
  <c r="G17" i="3596"/>
  <c r="O19" i="3596"/>
  <c r="O45" i="3596"/>
  <c r="P14" i="3596"/>
  <c r="P23" i="3596"/>
  <c r="P46" i="3596"/>
  <c r="AC51" i="3599"/>
  <c r="AC51" i="3597"/>
  <c r="AB4" i="3596"/>
  <c r="U51" i="3599"/>
  <c r="U51" i="3597"/>
  <c r="T4" i="3596"/>
  <c r="M51" i="3599"/>
  <c r="M51" i="3597"/>
  <c r="L4" i="3596"/>
  <c r="E51" i="3599"/>
  <c r="E51" i="3597"/>
  <c r="D4" i="3596"/>
  <c r="M52" i="3597"/>
  <c r="L5" i="3596"/>
  <c r="AB52" i="3599"/>
  <c r="AA5" i="3596"/>
  <c r="T52" i="3599"/>
  <c r="T52" i="3598"/>
  <c r="W51" i="3599"/>
  <c r="W51" i="3598"/>
  <c r="O51" i="3599"/>
  <c r="O51" i="3598"/>
  <c r="G51" i="3599"/>
  <c r="G51" i="3598"/>
  <c r="AA17" i="3596"/>
  <c r="AA12" i="3596"/>
  <c r="AA21" i="3596"/>
  <c r="W17" i="3596"/>
  <c r="W12" i="3596"/>
  <c r="W21" i="3596"/>
  <c r="L52" i="3599"/>
  <c r="L52" i="3597"/>
  <c r="D52" i="3598"/>
  <c r="D52" i="3597"/>
  <c r="Y51" i="3599"/>
  <c r="Y51" i="3597"/>
  <c r="X4" i="3596"/>
  <c r="Q51" i="3599"/>
  <c r="Q51" i="3597"/>
  <c r="P4" i="3596"/>
  <c r="I51" i="3599"/>
  <c r="I51" i="3597"/>
  <c r="H4" i="3596"/>
  <c r="K13" i="3596"/>
  <c r="K23" i="3596"/>
  <c r="K46" i="3596"/>
  <c r="H12" i="3596"/>
  <c r="O12" i="3596"/>
  <c r="O21" i="3596"/>
  <c r="T17" i="3596"/>
  <c r="V4" i="3596"/>
  <c r="F4" i="3596"/>
  <c r="O51" i="3597"/>
  <c r="U19" i="3596"/>
  <c r="U45" i="3596"/>
  <c r="N13" i="3596"/>
  <c r="N21" i="3596"/>
  <c r="G19" i="3596"/>
  <c r="G45" i="3596"/>
  <c r="C13" i="3596"/>
  <c r="C23" i="3596"/>
  <c r="C46" i="3596"/>
  <c r="D19" i="3596"/>
  <c r="D45" i="3596"/>
  <c r="E13" i="3596"/>
  <c r="D17" i="3596"/>
  <c r="Q51" i="3598"/>
  <c r="AA51" i="3599"/>
  <c r="AA51" i="3598"/>
  <c r="S51" i="3599"/>
  <c r="S51" i="3598"/>
  <c r="K51" i="3599"/>
  <c r="K51" i="3598"/>
  <c r="AQ52" i="3599"/>
  <c r="AX5" i="3596"/>
  <c r="BC52" i="3598"/>
  <c r="AU5" i="3596"/>
  <c r="AE5" i="3596"/>
  <c r="C5" i="3596"/>
  <c r="AY52" i="3597"/>
  <c r="AJ52" i="3597"/>
  <c r="T52" i="3597"/>
  <c r="AF52" i="3598"/>
  <c r="AJ52" i="3599"/>
  <c r="H52" i="3599"/>
  <c r="M52" i="3598"/>
  <c r="AT52" i="3598"/>
  <c r="N5" i="3596"/>
  <c r="W52" i="3599"/>
  <c r="AZ5" i="3596"/>
  <c r="AI5" i="3596"/>
  <c r="S5" i="3596"/>
  <c r="G5" i="3596"/>
  <c r="BC52" i="3597"/>
  <c r="M52" i="3599"/>
  <c r="BA52" i="3599"/>
  <c r="AD52" i="3599"/>
  <c r="AL52" i="3598"/>
  <c r="AT52" i="3597"/>
  <c r="AI52" i="3598"/>
  <c r="AP5" i="3596"/>
  <c r="AV5" i="3596"/>
  <c r="AF5" i="3596"/>
  <c r="K5" i="3596"/>
  <c r="AV52" i="3597"/>
  <c r="AQ52" i="3597"/>
  <c r="AF52" i="3597"/>
  <c r="J52" i="3598"/>
  <c r="D52" i="3599"/>
  <c r="AO52" i="3599"/>
  <c r="AD52" i="3597"/>
  <c r="AT52" i="3599"/>
  <c r="AH5" i="3596"/>
  <c r="AY5" i="3596"/>
  <c r="AN52" i="3597"/>
  <c r="AZ52" i="3598"/>
  <c r="AN52" i="3598"/>
  <c r="AI52" i="3597"/>
  <c r="AI52" i="3599"/>
  <c r="R52" i="3597"/>
  <c r="E52" i="3599"/>
  <c r="O5" i="3596"/>
  <c r="AE52" i="3598"/>
  <c r="AD5" i="3596"/>
  <c r="AE52" i="3597"/>
  <c r="AE52" i="3599"/>
  <c r="AB52" i="3598"/>
  <c r="AB52" i="3597"/>
  <c r="AX52" i="3598"/>
  <c r="AX52" i="3597"/>
  <c r="AW5" i="3596"/>
  <c r="AM52" i="3597"/>
  <c r="AM52" i="3598"/>
  <c r="AL5" i="3596"/>
  <c r="BB52" i="3597"/>
  <c r="BB52" i="3599"/>
  <c r="BA5" i="3596"/>
  <c r="BB52" i="3598"/>
  <c r="E52" i="3597"/>
  <c r="D5" i="3596"/>
  <c r="AX52" i="3599"/>
  <c r="V52" i="3598"/>
  <c r="V52" i="3599"/>
  <c r="V52" i="3597"/>
  <c r="E46" i="3596"/>
  <c r="J52" i="3597"/>
  <c r="I5" i="3596"/>
  <c r="J52" i="3599"/>
  <c r="Y5" i="3596"/>
  <c r="Z52" i="3597"/>
  <c r="Z52" i="3599"/>
  <c r="K52" i="3599"/>
  <c r="J5" i="3596"/>
  <c r="K52" i="3597"/>
  <c r="K52" i="3598"/>
  <c r="P5" i="3596"/>
  <c r="Q52" i="3599"/>
  <c r="Q52" i="3598"/>
  <c r="Q52" i="3597"/>
  <c r="O52" i="3599"/>
  <c r="O52" i="3597"/>
  <c r="O52" i="3598"/>
  <c r="K21" i="3596"/>
  <c r="R52" i="3598"/>
  <c r="Q5" i="3596"/>
  <c r="M5" i="3596"/>
  <c r="N52" i="3597"/>
  <c r="N52" i="3599"/>
  <c r="N52" i="3598"/>
  <c r="AB5" i="3596"/>
  <c r="AC52" i="3599"/>
  <c r="AC52" i="3598"/>
  <c r="AC52" i="3597"/>
  <c r="W14" i="2"/>
  <c r="X14" i="2"/>
  <c r="X51" i="3599"/>
  <c r="X51" i="3598"/>
  <c r="W4" i="3596"/>
  <c r="X51" i="3597"/>
  <c r="U52" i="3598"/>
  <c r="U52" i="3599"/>
  <c r="U52" i="3597"/>
  <c r="T5" i="3596"/>
  <c r="I52" i="3598"/>
  <c r="I52" i="3597"/>
  <c r="I52" i="3599"/>
  <c r="H5" i="3596"/>
  <c r="F51" i="3599"/>
  <c r="F14" i="2"/>
  <c r="E4" i="3596"/>
  <c r="F51" i="3598"/>
  <c r="F51" i="3597"/>
  <c r="E14" i="2"/>
  <c r="AB19" i="3596"/>
  <c r="AB45" i="3596"/>
  <c r="AB13" i="3596"/>
  <c r="AJ12" i="3596"/>
  <c r="AJ21" i="3596"/>
  <c r="AJ17" i="3596"/>
  <c r="AC12" i="3596"/>
  <c r="AC21" i="3596"/>
  <c r="AB17" i="3596"/>
  <c r="AB12" i="3596"/>
  <c r="AB21" i="3596"/>
  <c r="S19" i="3596"/>
  <c r="S45" i="3596"/>
  <c r="S14" i="3596"/>
  <c r="S23" i="3596"/>
  <c r="S46" i="3596"/>
  <c r="D3" i="3596"/>
  <c r="C47" i="3596"/>
  <c r="C58" i="3596" s="1"/>
  <c r="D56" i="3598" s="1"/>
  <c r="AD51" i="3598"/>
  <c r="AC4" i="3596"/>
  <c r="AD51" i="3597"/>
  <c r="V17" i="3596"/>
  <c r="V12" i="3596"/>
  <c r="V21" i="3596"/>
  <c r="E17" i="3596"/>
  <c r="E12" i="3596"/>
  <c r="E21" i="3596"/>
  <c r="F12" i="3596"/>
  <c r="F21" i="3596"/>
  <c r="S13" i="3596"/>
  <c r="S17" i="3596"/>
  <c r="T13" i="3596"/>
  <c r="T21" i="3596"/>
  <c r="N14" i="3596"/>
  <c r="N23" i="3596"/>
  <c r="N46" i="3596"/>
  <c r="O14" i="3596"/>
  <c r="O23" i="3596"/>
  <c r="O46" i="3596"/>
  <c r="C19" i="3596"/>
  <c r="C45" i="3596"/>
  <c r="D13" i="3596"/>
  <c r="D23" i="3596"/>
  <c r="D46" i="3596"/>
  <c r="T15" i="3596"/>
  <c r="T22" i="3596"/>
  <c r="T30" i="3596"/>
  <c r="C18" i="3596"/>
  <c r="C29" i="3596"/>
  <c r="C15" i="3596"/>
  <c r="C22" i="3596"/>
  <c r="C30" i="3596"/>
  <c r="C31" i="3596"/>
  <c r="L19" i="3596"/>
  <c r="L45" i="3596"/>
  <c r="AK12" i="3596"/>
  <c r="AK21" i="3596"/>
  <c r="AC13" i="3596"/>
  <c r="AD13" i="3596"/>
  <c r="X15" i="3596"/>
  <c r="X22" i="3596"/>
  <c r="X30" i="3596"/>
  <c r="BB17" i="3596"/>
  <c r="BB12" i="3596"/>
  <c r="BB21" i="3596"/>
  <c r="R21" i="3596"/>
  <c r="I17" i="3596"/>
  <c r="J12" i="3596"/>
  <c r="I12" i="3596"/>
  <c r="I21" i="3596"/>
  <c r="AK13" i="3596"/>
  <c r="AL13" i="3596"/>
  <c r="AF13" i="3596"/>
  <c r="AE13" i="3596"/>
  <c r="AB23" i="3596"/>
  <c r="AB46" i="3596"/>
  <c r="V14" i="3596"/>
  <c r="V23" i="3596"/>
  <c r="V46" i="3596"/>
  <c r="U14" i="3596"/>
  <c r="U23" i="3596"/>
  <c r="U46" i="3596"/>
  <c r="T14" i="3596"/>
  <c r="T23" i="3596"/>
  <c r="T46" i="3596"/>
  <c r="T19" i="3596"/>
  <c r="T45" i="3596"/>
  <c r="R17" i="3596"/>
  <c r="R13" i="3596"/>
  <c r="R23" i="3596"/>
  <c r="R46" i="3596"/>
  <c r="H14" i="3596"/>
  <c r="H19" i="3596"/>
  <c r="H45" i="3596"/>
  <c r="I14" i="3596"/>
  <c r="I23" i="3596"/>
  <c r="I46" i="3596"/>
  <c r="U21" i="3596"/>
  <c r="AX13" i="3596"/>
  <c r="AW13" i="3596"/>
  <c r="AS13" i="3596"/>
  <c r="Y13" i="3596"/>
  <c r="Y19" i="3596"/>
  <c r="Y45" i="3596"/>
  <c r="H13" i="3596"/>
  <c r="H21" i="3596"/>
  <c r="U15" i="3596"/>
  <c r="U22" i="3596"/>
  <c r="U30" i="3596"/>
  <c r="AH13" i="3596"/>
  <c r="Q12" i="3596"/>
  <c r="Q21" i="3596"/>
  <c r="AS12" i="3596"/>
  <c r="AS21" i="3596"/>
  <c r="S21" i="3596"/>
  <c r="AY12" i="3596"/>
  <c r="AY21" i="3596"/>
  <c r="AX12" i="3596"/>
  <c r="AX21" i="3596"/>
  <c r="AM12" i="3596"/>
  <c r="AM21" i="3596"/>
  <c r="AN12" i="3596"/>
  <c r="AN21" i="3596"/>
  <c r="AF12" i="3596"/>
  <c r="AF21" i="3596"/>
  <c r="AD12" i="3596"/>
  <c r="AD21" i="3596"/>
  <c r="AD17" i="3596"/>
  <c r="P12" i="3596"/>
  <c r="P21" i="3596"/>
  <c r="AI13" i="3596"/>
  <c r="AJ13" i="3596"/>
  <c r="AA19" i="3596"/>
  <c r="AA45" i="3596"/>
  <c r="AA14" i="3596"/>
  <c r="AA23" i="3596"/>
  <c r="AA46" i="3596"/>
  <c r="X14" i="3596"/>
  <c r="X23" i="3596"/>
  <c r="X46" i="3596"/>
  <c r="Y14" i="3596"/>
  <c r="Y23" i="3596"/>
  <c r="Y46" i="3596"/>
  <c r="W19" i="3596"/>
  <c r="W45" i="3596"/>
  <c r="P19" i="3596"/>
  <c r="P45" i="3596"/>
  <c r="M12" i="3596"/>
  <c r="M21" i="3596"/>
  <c r="I19" i="3596"/>
  <c r="I45" i="3596"/>
  <c r="J13" i="3596"/>
  <c r="J23" i="3596"/>
  <c r="J46" i="3596"/>
  <c r="F14" i="3596"/>
  <c r="F23" i="3596"/>
  <c r="F46" i="3596"/>
  <c r="L15" i="3596"/>
  <c r="L22" i="3596"/>
  <c r="L30" i="3596"/>
  <c r="F15" i="3596"/>
  <c r="F22" i="3596"/>
  <c r="F30" i="3596"/>
  <c r="D15" i="3596"/>
  <c r="D22" i="3596"/>
  <c r="D30" i="3596"/>
  <c r="AI17" i="3596"/>
  <c r="AI12" i="3596"/>
  <c r="AI21" i="3596"/>
  <c r="AQ13" i="3596"/>
  <c r="U13" i="3596"/>
  <c r="U17" i="3596"/>
  <c r="R19" i="3596"/>
  <c r="R45" i="3596"/>
  <c r="Q23" i="3596"/>
  <c r="Q46" i="3596"/>
  <c r="M14" i="3596"/>
  <c r="M23" i="3596"/>
  <c r="M46" i="3596"/>
  <c r="G23" i="3596"/>
  <c r="G46" i="3596"/>
  <c r="C17" i="3596"/>
  <c r="C12" i="3596"/>
  <c r="C21" i="3596"/>
  <c r="V15" i="3596"/>
  <c r="V22" i="3596"/>
  <c r="V30" i="3596"/>
  <c r="E15" i="3596"/>
  <c r="E22" i="3596"/>
  <c r="E30" i="3596"/>
  <c r="AN19" i="3596"/>
  <c r="AN45" i="3596"/>
  <c r="AN14" i="3596"/>
  <c r="AN23" i="3596"/>
  <c r="AN46" i="3596"/>
  <c r="AL19" i="3596"/>
  <c r="AL45" i="3596"/>
  <c r="AL14" i="3596"/>
  <c r="AL23" i="3596"/>
  <c r="AL46" i="3596"/>
  <c r="AM14" i="3596"/>
  <c r="AM23" i="3596"/>
  <c r="AM46" i="3596"/>
  <c r="AK17" i="3596"/>
  <c r="N15" i="3596"/>
  <c r="N22" i="3596"/>
  <c r="N30" i="3596"/>
  <c r="AH15" i="3596"/>
  <c r="AH22" i="3596"/>
  <c r="AH30" i="3596"/>
  <c r="AP15" i="3596"/>
  <c r="AP22" i="3596"/>
  <c r="AP30" i="3596"/>
  <c r="AQ15" i="3596"/>
  <c r="AQ22" i="3596"/>
  <c r="AQ30" i="3596"/>
  <c r="AP14" i="3596"/>
  <c r="AP23" i="3596"/>
  <c r="AP46" i="3596"/>
  <c r="AK19" i="3596"/>
  <c r="AK45" i="3596"/>
  <c r="AK14" i="3596"/>
  <c r="AK23" i="3596"/>
  <c r="AK46" i="3596"/>
  <c r="AO19" i="3596"/>
  <c r="AO45" i="3596"/>
  <c r="AO14" i="3596"/>
  <c r="AO23" i="3596"/>
  <c r="AO46" i="3596"/>
  <c r="AJ15" i="3596"/>
  <c r="AJ22" i="3596"/>
  <c r="AJ30" i="3596"/>
  <c r="AW14" i="3596"/>
  <c r="AW23" i="3596"/>
  <c r="AW46" i="3596"/>
  <c r="AQ14" i="3596"/>
  <c r="AQ23" i="3596"/>
  <c r="AQ46" i="3596"/>
  <c r="AI14" i="3596"/>
  <c r="AI23" i="3596"/>
  <c r="AI46" i="3596"/>
  <c r="AF15" i="3596"/>
  <c r="AF22" i="3596"/>
  <c r="AF30" i="3596"/>
  <c r="Z14" i="2"/>
  <c r="AU51" i="3599"/>
  <c r="AU51" i="3598"/>
  <c r="AY15" i="3596"/>
  <c r="AY22" i="3596"/>
  <c r="AY30" i="3596"/>
  <c r="AZ15" i="3596"/>
  <c r="AZ22" i="3596"/>
  <c r="AZ30" i="3596"/>
  <c r="AU15" i="3596"/>
  <c r="AU22" i="3596"/>
  <c r="AU30" i="3596"/>
  <c r="AV15" i="3596"/>
  <c r="AV22" i="3596"/>
  <c r="AV30" i="3596"/>
  <c r="AL15" i="3596"/>
  <c r="AL22" i="3596"/>
  <c r="AL30" i="3596"/>
  <c r="AD14" i="3596"/>
  <c r="AD23" i="3596"/>
  <c r="AD46" i="3596"/>
  <c r="AE14" i="3596"/>
  <c r="AE23" i="3596"/>
  <c r="AE46" i="3596"/>
  <c r="R14" i="2"/>
  <c r="R4" i="3596"/>
  <c r="S52" i="3597"/>
  <c r="S52" i="3599"/>
  <c r="S52" i="3598"/>
  <c r="R5" i="3596"/>
  <c r="Y52" i="3597"/>
  <c r="Y52" i="3599"/>
  <c r="Y52" i="3598"/>
  <c r="X5" i="3596"/>
  <c r="X52" i="3598"/>
  <c r="X52" i="3599"/>
  <c r="W5" i="3596"/>
  <c r="X52" i="3597"/>
  <c r="H23" i="3596"/>
  <c r="H46" i="3596"/>
  <c r="E3" i="3596"/>
  <c r="D36" i="3596"/>
  <c r="D47" i="3596"/>
  <c r="E48" i="3596" s="1"/>
  <c r="D18" i="3596"/>
  <c r="D29" i="3596"/>
  <c r="D52" i="3596"/>
  <c r="D31" i="3596"/>
  <c r="D42" i="3596" s="1"/>
  <c r="E56" i="3597" s="1"/>
  <c r="K58" i="3599"/>
  <c r="X58" i="3599"/>
  <c r="AM58" i="3599"/>
  <c r="H58" i="3599"/>
  <c r="V58" i="3599"/>
  <c r="AN58" i="3599"/>
  <c r="O58" i="3599"/>
  <c r="T58" i="3599"/>
  <c r="AL58" i="3599"/>
  <c r="J21" i="3596"/>
  <c r="AA52" i="3598"/>
  <c r="Z5" i="3596"/>
  <c r="AA52" i="3597"/>
  <c r="AA52" i="3599"/>
  <c r="F52" i="3598"/>
  <c r="F52" i="3597"/>
  <c r="E5" i="3596"/>
  <c r="F52" i="3599"/>
  <c r="G52" i="3598"/>
  <c r="G52" i="3599"/>
  <c r="F5" i="3596"/>
  <c r="G52" i="3597"/>
  <c r="D21" i="3596"/>
  <c r="E36" i="3596"/>
  <c r="E18" i="3596"/>
  <c r="E29" i="3596"/>
  <c r="F3" i="3596"/>
  <c r="E52" i="3596"/>
  <c r="E47" i="3596"/>
  <c r="E58" i="3596" s="1"/>
  <c r="F56" i="3598" s="1"/>
  <c r="E31" i="3596"/>
  <c r="E42" i="3596" s="1"/>
  <c r="G3" i="3596"/>
  <c r="F18" i="3596"/>
  <c r="F29" i="3596"/>
  <c r="F31" i="3596"/>
  <c r="G33" i="3596" s="1"/>
  <c r="F47" i="3596"/>
  <c r="G48" i="3596" s="1"/>
  <c r="F52" i="3596"/>
  <c r="F36" i="3596"/>
  <c r="G52" i="3596"/>
  <c r="H3" i="3596"/>
  <c r="G18" i="3596"/>
  <c r="G29" i="3596"/>
  <c r="G36" i="3596"/>
  <c r="G47" i="3596"/>
  <c r="H49" i="3596" s="1"/>
  <c r="G31" i="3596"/>
  <c r="H32" i="3596" s="1"/>
  <c r="H18" i="3596"/>
  <c r="H29" i="3596"/>
  <c r="H36" i="3596"/>
  <c r="H47" i="3596"/>
  <c r="I49" i="3596" s="1"/>
  <c r="H31" i="3596"/>
  <c r="I32" i="3596" s="1"/>
  <c r="I3" i="3596"/>
  <c r="H52" i="3596"/>
  <c r="I36" i="3596"/>
  <c r="J3" i="3596"/>
  <c r="I31" i="3596"/>
  <c r="I52" i="3596"/>
  <c r="I47" i="3596"/>
  <c r="J49" i="3596" s="1"/>
  <c r="I18" i="3596"/>
  <c r="I29" i="3596"/>
  <c r="K3" i="3596"/>
  <c r="J18" i="3596"/>
  <c r="J29" i="3596"/>
  <c r="J52" i="3596"/>
  <c r="J36" i="3596"/>
  <c r="J31" i="3596"/>
  <c r="J42" i="3596" s="1"/>
  <c r="J47" i="3596"/>
  <c r="K48" i="3596" s="1"/>
  <c r="L3" i="3596"/>
  <c r="K36" i="3596"/>
  <c r="K47" i="3596"/>
  <c r="K58" i="3596" s="1"/>
  <c r="L56" i="3598" s="1"/>
  <c r="K52" i="3596"/>
  <c r="K31" i="3596"/>
  <c r="K42" i="3596" s="1"/>
  <c r="K18" i="3596"/>
  <c r="K29" i="3596"/>
  <c r="L52" i="3596"/>
  <c r="M3" i="3596"/>
  <c r="L18" i="3596"/>
  <c r="L29" i="3596"/>
  <c r="L36" i="3596"/>
  <c r="L31" i="3596"/>
  <c r="L47" i="3596"/>
  <c r="L58" i="3596" s="1"/>
  <c r="M56" i="3598" s="1"/>
  <c r="N3" i="3596"/>
  <c r="M52" i="3596"/>
  <c r="M18" i="3596"/>
  <c r="M29" i="3596"/>
  <c r="M31" i="3596"/>
  <c r="M47" i="3596"/>
  <c r="N48" i="3596" s="1"/>
  <c r="M36" i="3596"/>
  <c r="N18" i="3596"/>
  <c r="N29" i="3596"/>
  <c r="N52" i="3596"/>
  <c r="N31" i="3596"/>
  <c r="O33" i="3596" s="1"/>
  <c r="N47" i="3596"/>
  <c r="N36" i="3596"/>
  <c r="O3" i="3596"/>
  <c r="O52" i="3596"/>
  <c r="O47" i="3596"/>
  <c r="P48" i="3596" s="1"/>
  <c r="O18" i="3596"/>
  <c r="O29" i="3596"/>
  <c r="O31" i="3596"/>
  <c r="P3" i="3596"/>
  <c r="O36" i="3596"/>
  <c r="P18" i="3596"/>
  <c r="P29" i="3596"/>
  <c r="Q3" i="3596"/>
  <c r="P31" i="3596"/>
  <c r="Q32" i="3596" s="1"/>
  <c r="P47" i="3596"/>
  <c r="Q48" i="3596" s="1"/>
  <c r="P52" i="3596"/>
  <c r="P36" i="3596"/>
  <c r="Q36" i="3596"/>
  <c r="Q18" i="3596"/>
  <c r="Q29" i="3596"/>
  <c r="Q31" i="3596"/>
  <c r="R3" i="3596"/>
  <c r="Q52" i="3596"/>
  <c r="Q47" i="3596"/>
  <c r="S3" i="3596"/>
  <c r="R18" i="3596"/>
  <c r="R29" i="3596"/>
  <c r="R47" i="3596"/>
  <c r="S48" i="3596" s="1"/>
  <c r="R36" i="3596"/>
  <c r="R52" i="3596"/>
  <c r="R31" i="3596"/>
  <c r="T3" i="3596"/>
  <c r="S18" i="3596"/>
  <c r="S29" i="3596"/>
  <c r="S31" i="3596"/>
  <c r="T32" i="3596" s="1"/>
  <c r="S47" i="3596"/>
  <c r="S52" i="3596"/>
  <c r="S36" i="3596"/>
  <c r="T52" i="3596"/>
  <c r="T47" i="3596"/>
  <c r="T58" i="3596" s="1"/>
  <c r="U56" i="3598" s="1"/>
  <c r="U3" i="3596"/>
  <c r="T31" i="3596"/>
  <c r="T18" i="3596"/>
  <c r="T29" i="3596"/>
  <c r="T36" i="3596"/>
  <c r="V3" i="3596"/>
  <c r="U47" i="3596"/>
  <c r="U58" i="3596" s="1"/>
  <c r="V56" i="3598" s="1"/>
  <c r="U52" i="3596"/>
  <c r="U31" i="3596"/>
  <c r="U18" i="3596"/>
  <c r="U29" i="3596"/>
  <c r="U36" i="3596"/>
  <c r="V36" i="3596"/>
  <c r="V18" i="3596"/>
  <c r="V29" i="3596"/>
  <c r="V31" i="3596"/>
  <c r="W33" i="3596" s="1"/>
  <c r="V47" i="3596"/>
  <c r="W49" i="3596" s="1"/>
  <c r="W3" i="3596"/>
  <c r="V52" i="3596"/>
  <c r="X3" i="3596"/>
  <c r="W31" i="3596"/>
  <c r="W42" i="3596" s="1"/>
  <c r="W52" i="3596"/>
  <c r="W47" i="3596"/>
  <c r="X49" i="3596" s="1"/>
  <c r="W18" i="3596"/>
  <c r="W29" i="3596"/>
  <c r="W36" i="3596"/>
  <c r="X36" i="3596"/>
  <c r="Y3" i="3596"/>
  <c r="X52" i="3596"/>
  <c r="X47" i="3596"/>
  <c r="X18" i="3596"/>
  <c r="X29" i="3596"/>
  <c r="X31" i="3596"/>
  <c r="Y32" i="3596" s="1"/>
  <c r="Z3" i="3596"/>
  <c r="Y18" i="3596"/>
  <c r="Y29" i="3596"/>
  <c r="Y36" i="3596"/>
  <c r="Y31" i="3596"/>
  <c r="Z33" i="3596" s="1"/>
  <c r="Y47" i="3596"/>
  <c r="Y58" i="3596" s="1"/>
  <c r="Z56" i="3598" s="1"/>
  <c r="Y52" i="3596"/>
  <c r="Z36" i="3596"/>
  <c r="AA3" i="3596"/>
  <c r="Z47" i="3596"/>
  <c r="AA49" i="3596" s="1"/>
  <c r="Z31" i="3596"/>
  <c r="AA32" i="3596" s="1"/>
  <c r="Z52" i="3596"/>
  <c r="Z18" i="3596"/>
  <c r="Z29" i="3596"/>
  <c r="AA36" i="3596"/>
  <c r="AB3" i="3596"/>
  <c r="AA52" i="3596"/>
  <c r="AA31" i="3596"/>
  <c r="AB33" i="3596" s="1"/>
  <c r="AA18" i="3596"/>
  <c r="AA29" i="3596"/>
  <c r="AA47" i="3596"/>
  <c r="AB48" i="3596" s="1"/>
  <c r="AB36" i="3596"/>
  <c r="AC3" i="3596"/>
  <c r="AB47" i="3596"/>
  <c r="AC50" i="3596" s="1"/>
  <c r="AB31" i="3596"/>
  <c r="AC34" i="3596" s="1"/>
  <c r="AB18" i="3596"/>
  <c r="AB29" i="3596"/>
  <c r="AB52" i="3596"/>
  <c r="AC47" i="3596"/>
  <c r="AD48" i="3596" s="1"/>
  <c r="AD3" i="3596"/>
  <c r="AC36" i="3596"/>
  <c r="AC18" i="3596"/>
  <c r="AC29" i="3596"/>
  <c r="AC31" i="3596"/>
  <c r="AD35" i="3596" s="1"/>
  <c r="AC52" i="3596"/>
  <c r="AD47" i="3596"/>
  <c r="AE50" i="3596" s="1"/>
  <c r="AD31" i="3596"/>
  <c r="AD42" i="3596" s="1"/>
  <c r="AE3" i="3596"/>
  <c r="AD36" i="3596"/>
  <c r="AD18" i="3596"/>
  <c r="AD29" i="3596"/>
  <c r="AD52" i="3596"/>
  <c r="AE47" i="3596"/>
  <c r="AE31" i="3596"/>
  <c r="AF34" i="3596" s="1"/>
  <c r="AE18" i="3596"/>
  <c r="AE29" i="3596"/>
  <c r="AE36" i="3596"/>
  <c r="AF3" i="3596"/>
  <c r="AE52" i="3596"/>
  <c r="AF31" i="3596"/>
  <c r="AG33" i="3596" s="1"/>
  <c r="AF47" i="3596"/>
  <c r="AG50" i="3596" s="1"/>
  <c r="AG3" i="3596"/>
  <c r="AF18" i="3596"/>
  <c r="AF29" i="3596"/>
  <c r="AF52" i="3596"/>
  <c r="AF36" i="3596"/>
  <c r="AG31" i="3596"/>
  <c r="AH32" i="3596" s="1"/>
  <c r="AG47" i="3596"/>
  <c r="AG18" i="3596"/>
  <c r="AG29" i="3596"/>
  <c r="AG36" i="3596"/>
  <c r="AG52" i="3596"/>
  <c r="AH3" i="3596"/>
  <c r="AH31" i="3596"/>
  <c r="AI35" i="3596" s="1"/>
  <c r="AH47" i="3596"/>
  <c r="AI50" i="3596" s="1"/>
  <c r="AI3" i="3596"/>
  <c r="AH52" i="3596"/>
  <c r="AH36" i="3596"/>
  <c r="AH18" i="3596"/>
  <c r="AH29" i="3596"/>
  <c r="AI47" i="3596"/>
  <c r="AJ48" i="3596" s="1"/>
  <c r="AI31" i="3596"/>
  <c r="AJ33" i="3596" s="1"/>
  <c r="AI36" i="3596"/>
  <c r="AI18" i="3596"/>
  <c r="AI29" i="3596"/>
  <c r="AJ3" i="3596"/>
  <c r="AI52" i="3596"/>
  <c r="AJ47" i="3596"/>
  <c r="AJ58" i="3596" s="1"/>
  <c r="AK56" i="3598" s="1"/>
  <c r="AJ36" i="3596"/>
  <c r="AJ31" i="3596"/>
  <c r="AJ52" i="3596"/>
  <c r="AK3" i="3596"/>
  <c r="AJ18" i="3596"/>
  <c r="AJ29" i="3596"/>
  <c r="AK47" i="3596"/>
  <c r="AL51" i="3596" s="1"/>
  <c r="AL3" i="3596"/>
  <c r="AK36" i="3596"/>
  <c r="AK52" i="3596"/>
  <c r="AK31" i="3596"/>
  <c r="AL34" i="3596" s="1"/>
  <c r="AK18" i="3596"/>
  <c r="AK29" i="3596"/>
  <c r="AL31" i="3596"/>
  <c r="AM35" i="3596" s="1"/>
  <c r="AL47" i="3596"/>
  <c r="AM3" i="3596"/>
  <c r="AL36" i="3596"/>
  <c r="AL18" i="3596"/>
  <c r="AL29" i="3596"/>
  <c r="AL52" i="3596"/>
  <c r="AM31" i="3596"/>
  <c r="AM42" i="3596" s="1"/>
  <c r="AM47" i="3596"/>
  <c r="AM18" i="3596"/>
  <c r="AM29" i="3596"/>
  <c r="AM36" i="3596"/>
  <c r="AN3" i="3596"/>
  <c r="AM52" i="3596"/>
  <c r="AN31" i="3596"/>
  <c r="AN18" i="3596"/>
  <c r="AN29" i="3596"/>
  <c r="AN47" i="3596"/>
  <c r="AN36" i="3596"/>
  <c r="AN52" i="3596"/>
  <c r="AO3" i="3596"/>
  <c r="AO47" i="3596"/>
  <c r="AO31" i="3596"/>
  <c r="AP33" i="3596" s="1"/>
  <c r="AO36" i="3596"/>
  <c r="AP3" i="3596"/>
  <c r="AO18" i="3596"/>
  <c r="AO29" i="3596"/>
  <c r="AO52" i="3596"/>
  <c r="AP47" i="3596"/>
  <c r="AP31" i="3596"/>
  <c r="AP42" i="3596" s="1"/>
  <c r="AP36" i="3596"/>
  <c r="AQ3" i="3596"/>
  <c r="AP18" i="3596"/>
  <c r="AP29" i="3596"/>
  <c r="AP52" i="3596"/>
  <c r="AQ47" i="3596"/>
  <c r="AQ31" i="3596"/>
  <c r="AR34" i="3596" s="1"/>
  <c r="AQ36" i="3596"/>
  <c r="AR3" i="3596"/>
  <c r="AQ18" i="3596"/>
  <c r="AQ29" i="3596"/>
  <c r="AQ52" i="3596"/>
  <c r="AR47" i="3596"/>
  <c r="AS48" i="3596" s="1"/>
  <c r="AS3" i="3596"/>
  <c r="AR52" i="3596"/>
  <c r="AR18" i="3596"/>
  <c r="AR29" i="3596"/>
  <c r="AR31" i="3596"/>
  <c r="AS34" i="3596" s="1"/>
  <c r="AR36" i="3596"/>
  <c r="AS47" i="3596"/>
  <c r="AT50" i="3596" s="1"/>
  <c r="AS31" i="3596"/>
  <c r="AT32" i="3596" s="1"/>
  <c r="AS36" i="3596"/>
  <c r="AT3" i="3596"/>
  <c r="AS18" i="3596"/>
  <c r="AS29" i="3596"/>
  <c r="AS52" i="3596"/>
  <c r="AT47" i="3596"/>
  <c r="AT58" i="3596" s="1"/>
  <c r="AU56" i="3598" s="1"/>
  <c r="AT31" i="3596"/>
  <c r="AU35" i="3596" s="1"/>
  <c r="AT36" i="3596"/>
  <c r="AU3" i="3596"/>
  <c r="AT52" i="3596"/>
  <c r="AT18" i="3596"/>
  <c r="AT29" i="3596"/>
  <c r="AU47" i="3596"/>
  <c r="AV48" i="3596" s="1"/>
  <c r="AU31" i="3596"/>
  <c r="AV32" i="3596" s="1"/>
  <c r="AU52" i="3596"/>
  <c r="AU36" i="3596"/>
  <c r="AV3" i="3596"/>
  <c r="AU18" i="3596"/>
  <c r="AU29" i="3596"/>
  <c r="AV31" i="3596"/>
  <c r="AW34" i="3596" s="1"/>
  <c r="AV47" i="3596"/>
  <c r="AW48" i="3596" s="1"/>
  <c r="AV36" i="3596"/>
  <c r="AW3" i="3596"/>
  <c r="AV18" i="3596"/>
  <c r="AV29" i="3596"/>
  <c r="AV52" i="3596"/>
  <c r="AW47" i="3596"/>
  <c r="AX51" i="3596" s="1"/>
  <c r="AW31" i="3596"/>
  <c r="AX34" i="3596" s="1"/>
  <c r="AX3" i="3596"/>
  <c r="AW18" i="3596"/>
  <c r="AW29" i="3596"/>
  <c r="AW36" i="3596"/>
  <c r="AW52" i="3596"/>
  <c r="AX47" i="3596"/>
  <c r="AY49" i="3596" s="1"/>
  <c r="AX18" i="3596"/>
  <c r="AX29" i="3596"/>
  <c r="AX31" i="3596"/>
  <c r="AX42" i="3596" s="1"/>
  <c r="AY56" i="3599" s="1"/>
  <c r="AX36" i="3596"/>
  <c r="AY3" i="3596"/>
  <c r="AX52" i="3596"/>
  <c r="AY47" i="3596"/>
  <c r="AZ48" i="3596" s="1"/>
  <c r="AY31" i="3596"/>
  <c r="AZ3" i="3596"/>
  <c r="AY36" i="3596"/>
  <c r="AY52" i="3596"/>
  <c r="AY18" i="3596"/>
  <c r="AY29" i="3596"/>
  <c r="AZ31" i="3596"/>
  <c r="BA35" i="3596" s="1"/>
  <c r="AZ47" i="3596"/>
  <c r="AZ58" i="3596" s="1"/>
  <c r="BA56" i="3598" s="1"/>
  <c r="BA3" i="3596"/>
  <c r="AZ18" i="3596"/>
  <c r="AZ29" i="3596"/>
  <c r="AZ36" i="3596"/>
  <c r="AZ52" i="3596"/>
  <c r="BA31" i="3596"/>
  <c r="BB33" i="3596" s="1"/>
  <c r="BA47" i="3596"/>
  <c r="BA18" i="3596"/>
  <c r="BA29" i="3596"/>
  <c r="BA36" i="3596"/>
  <c r="BA52" i="3596"/>
  <c r="BB3" i="3596"/>
  <c r="BB47" i="3596"/>
  <c r="AZ62" i="3596" s="1"/>
  <c r="BB31" i="3596"/>
  <c r="BB42" i="3596" s="1"/>
  <c r="BC56" i="3599" s="1"/>
  <c r="BB36" i="3596"/>
  <c r="BB52" i="3596"/>
  <c r="BB18" i="3596"/>
  <c r="BB29" i="3596"/>
  <c r="N42" i="3596" l="1"/>
  <c r="O56" i="3597" s="1"/>
  <c r="F48" i="3596"/>
  <c r="AU27" i="3596"/>
  <c r="AE27" i="3596"/>
  <c r="O27" i="3596"/>
  <c r="AR27" i="3596"/>
  <c r="AB27" i="3596"/>
  <c r="L27" i="3596"/>
  <c r="D27" i="3596"/>
  <c r="AM27" i="3596"/>
  <c r="AM37" i="3596" s="1"/>
  <c r="AM41" i="3596" s="1"/>
  <c r="AN55" i="3599" s="1"/>
  <c r="W27" i="3596"/>
  <c r="G27" i="3596"/>
  <c r="AY27" i="3596"/>
  <c r="AQ27" i="3596"/>
  <c r="AI27" i="3596"/>
  <c r="AI63" i="3596" s="1"/>
  <c r="AI2" i="3601" s="1"/>
  <c r="AA27" i="3596"/>
  <c r="S27" i="3596"/>
  <c r="K27" i="3596"/>
  <c r="AV27" i="3596"/>
  <c r="AN27" i="3596"/>
  <c r="AF27" i="3596"/>
  <c r="X27" i="3596"/>
  <c r="P27" i="3596"/>
  <c r="H27" i="3596"/>
  <c r="BB27" i="3596"/>
  <c r="AX27" i="3596"/>
  <c r="AX53" i="3596" s="1"/>
  <c r="AX57" i="3596" s="1"/>
  <c r="AY55" i="3598" s="1"/>
  <c r="AT27" i="3596"/>
  <c r="AP27" i="3596"/>
  <c r="AL27" i="3596"/>
  <c r="AL54" i="3596" s="1"/>
  <c r="AL56" i="3596" s="1"/>
  <c r="AM54" i="3598" s="1"/>
  <c r="AH27" i="3596"/>
  <c r="AD27" i="3596"/>
  <c r="AD63" i="3596" s="1"/>
  <c r="AD2" i="3601" s="1"/>
  <c r="Z27" i="3596"/>
  <c r="V27" i="3596"/>
  <c r="R27" i="3596"/>
  <c r="N27" i="3596"/>
  <c r="J27" i="3596"/>
  <c r="F27" i="3596"/>
  <c r="BA27" i="3596"/>
  <c r="BA63" i="3596" s="1"/>
  <c r="BA2" i="3601" s="1"/>
  <c r="AW27" i="3596"/>
  <c r="AS27" i="3596"/>
  <c r="AO27" i="3596"/>
  <c r="AK27" i="3596"/>
  <c r="AG27" i="3596"/>
  <c r="AC27" i="3596"/>
  <c r="Y27" i="3596"/>
  <c r="U27" i="3596"/>
  <c r="Q27" i="3596"/>
  <c r="M27" i="3596"/>
  <c r="I27" i="3596"/>
  <c r="N58" i="3599"/>
  <c r="D58" i="3599"/>
  <c r="AR58" i="3599"/>
  <c r="Y58" i="3599"/>
  <c r="AY58" i="3599"/>
  <c r="C55" i="3599"/>
  <c r="C54" i="3599"/>
  <c r="AZ58" i="3599"/>
  <c r="AT58" i="3599"/>
  <c r="AS58" i="3599"/>
  <c r="Z58" i="3599"/>
  <c r="AF58" i="3599"/>
  <c r="AX58" i="3599"/>
  <c r="AH58" i="3599"/>
  <c r="G58" i="3599"/>
  <c r="R58" i="3599"/>
  <c r="Q58" i="3599"/>
  <c r="S58" i="3599"/>
  <c r="AW58" i="3599"/>
  <c r="C58" i="3599"/>
  <c r="E58" i="3599"/>
  <c r="AB58" i="3599"/>
  <c r="M58" i="3599"/>
  <c r="AJ58" i="3599"/>
  <c r="J58" i="3599"/>
  <c r="AK58" i="3599"/>
  <c r="AA58" i="3599"/>
  <c r="F58" i="3599"/>
  <c r="AC58" i="3599"/>
  <c r="BA58" i="3599"/>
  <c r="BB58" i="3599"/>
  <c r="U58" i="3599"/>
  <c r="AP58" i="3599"/>
  <c r="P58" i="3599"/>
  <c r="AE58" i="3599"/>
  <c r="W58" i="3599"/>
  <c r="L58" i="3599"/>
  <c r="AG58" i="3599"/>
  <c r="AU58" i="3599"/>
  <c r="AQ58" i="3599"/>
  <c r="AI58" i="3599"/>
  <c r="BC58" i="3599"/>
  <c r="AO58" i="3599"/>
  <c r="AV58" i="3599"/>
  <c r="I58" i="3599"/>
  <c r="D55" i="3599"/>
  <c r="D54" i="3599"/>
  <c r="C56" i="3599"/>
  <c r="AS58" i="3596"/>
  <c r="AT56" i="3598" s="1"/>
  <c r="F49" i="3596"/>
  <c r="AT48" i="3596"/>
  <c r="AS51" i="3596"/>
  <c r="AR58" i="3596"/>
  <c r="AS56" i="3598" s="1"/>
  <c r="AU38" i="3596"/>
  <c r="AU40" i="3596" s="1"/>
  <c r="AV54" i="3597" s="1"/>
  <c r="AU63" i="3596"/>
  <c r="AU2" i="3601" s="1"/>
  <c r="AW42" i="3596"/>
  <c r="AX56" i="3597" s="1"/>
  <c r="AY60" i="3598"/>
  <c r="AR42" i="3596"/>
  <c r="AS56" i="3597" s="1"/>
  <c r="AS32" i="3596"/>
  <c r="AS35" i="3596"/>
  <c r="BA38" i="3596"/>
  <c r="BA40" i="3596" s="1"/>
  <c r="BB54" i="3597" s="1"/>
  <c r="AX33" i="3596"/>
  <c r="O58" i="3596"/>
  <c r="P56" i="3598" s="1"/>
  <c r="BA32" i="3596"/>
  <c r="BA37" i="3596"/>
  <c r="BA41" i="3596" s="1"/>
  <c r="BB55" i="3599" s="1"/>
  <c r="AG42" i="3596"/>
  <c r="AH56" i="3599" s="1"/>
  <c r="AE33" i="3596"/>
  <c r="P42" i="3596"/>
  <c r="Q56" i="3599" s="1"/>
  <c r="AV35" i="3596"/>
  <c r="G49" i="3596"/>
  <c r="G50" i="3596" s="1"/>
  <c r="G51" i="3596" s="1"/>
  <c r="G64" i="3596" s="1"/>
  <c r="F3" i="3601" s="1"/>
  <c r="AC33" i="3596"/>
  <c r="AS33" i="3596"/>
  <c r="Q33" i="3596"/>
  <c r="Q34" i="3596" s="1"/>
  <c r="Q35" i="3596" s="1"/>
  <c r="AE34" i="3596"/>
  <c r="E49" i="3596"/>
  <c r="E50" i="3596" s="1"/>
  <c r="E51" i="3596" s="1"/>
  <c r="P49" i="3596"/>
  <c r="P50" i="3596" s="1"/>
  <c r="P51" i="3596" s="1"/>
  <c r="X32" i="3596"/>
  <c r="F58" i="3596"/>
  <c r="G56" i="3598" s="1"/>
  <c r="AK58" i="3596"/>
  <c r="AL56" i="3598" s="1"/>
  <c r="AG48" i="3596"/>
  <c r="R58" i="3596"/>
  <c r="S56" i="3598" s="1"/>
  <c r="AA48" i="3596"/>
  <c r="AA50" i="3596" s="1"/>
  <c r="AA51" i="3596" s="1"/>
  <c r="AP35" i="3596"/>
  <c r="O32" i="3596"/>
  <c r="O34" i="3596" s="1"/>
  <c r="O35" i="3596" s="1"/>
  <c r="O63" i="3596" s="1"/>
  <c r="N2" i="3601" s="1"/>
  <c r="AV33" i="3596"/>
  <c r="AU42" i="3596"/>
  <c r="AJ49" i="3596"/>
  <c r="AA58" i="3596"/>
  <c r="AB56" i="3598" s="1"/>
  <c r="AS50" i="3596"/>
  <c r="L32" i="3596"/>
  <c r="Z32" i="3596"/>
  <c r="Z34" i="3596" s="1"/>
  <c r="Z35" i="3596" s="1"/>
  <c r="AE32" i="3596"/>
  <c r="AU51" i="3596"/>
  <c r="AE35" i="3596"/>
  <c r="D49" i="3596"/>
  <c r="T33" i="3596"/>
  <c r="T34" i="3596" s="1"/>
  <c r="T35" i="3596" s="1"/>
  <c r="T63" i="3596" s="1"/>
  <c r="S2" i="3601" s="1"/>
  <c r="AN34" i="3596"/>
  <c r="Z58" i="3596"/>
  <c r="AA56" i="3598" s="1"/>
  <c r="BA50" i="3596"/>
  <c r="O56" i="3599"/>
  <c r="S42" i="3596"/>
  <c r="AY51" i="3596"/>
  <c r="AF32" i="3596"/>
  <c r="AS49" i="3596"/>
  <c r="AP32" i="3596"/>
  <c r="AJ32" i="3596"/>
  <c r="AZ50" i="3596"/>
  <c r="AV34" i="3596"/>
  <c r="BB58" i="3596"/>
  <c r="BC56" i="3598" s="1"/>
  <c r="AU33" i="3596"/>
  <c r="AG49" i="3596"/>
  <c r="X33" i="3596"/>
  <c r="W48" i="3596"/>
  <c r="W50" i="3596" s="1"/>
  <c r="W51" i="3596" s="1"/>
  <c r="I33" i="3596"/>
  <c r="I34" i="3596" s="1"/>
  <c r="I35" i="3596" s="1"/>
  <c r="K56" i="3597"/>
  <c r="K56" i="3599"/>
  <c r="F42" i="3596"/>
  <c r="G32" i="3596"/>
  <c r="G34" i="3596" s="1"/>
  <c r="G35" i="3596" s="1"/>
  <c r="G63" i="3596" s="1"/>
  <c r="F2" i="3601" s="1"/>
  <c r="K33" i="3596"/>
  <c r="V48" i="3596"/>
  <c r="AM33" i="3596"/>
  <c r="AU58" i="3596"/>
  <c r="AV56" i="3598" s="1"/>
  <c r="AU49" i="3596"/>
  <c r="K32" i="3596"/>
  <c r="AL49" i="3596"/>
  <c r="AU50" i="3596"/>
  <c r="AB49" i="3596"/>
  <c r="AB50" i="3596" s="1"/>
  <c r="AB51" i="3596" s="1"/>
  <c r="AB64" i="3596" s="1"/>
  <c r="AA3" i="3601" s="1"/>
  <c r="BB32" i="3596"/>
  <c r="BC56" i="3597" s="1"/>
  <c r="W32" i="3596"/>
  <c r="W34" i="3596" s="1"/>
  <c r="W35" i="3596" s="1"/>
  <c r="W63" i="3596" s="1"/>
  <c r="V2" i="3601" s="1"/>
  <c r="AY56" i="3597"/>
  <c r="AY58" i="3596"/>
  <c r="AZ56" i="3598" s="1"/>
  <c r="AE42" i="3596"/>
  <c r="AU48" i="3596"/>
  <c r="AE51" i="3596"/>
  <c r="AM34" i="3596"/>
  <c r="AD49" i="3596"/>
  <c r="AQ34" i="3596"/>
  <c r="H58" i="3596"/>
  <c r="I56" i="3598" s="1"/>
  <c r="AN56" i="3599"/>
  <c r="AN56" i="3597"/>
  <c r="L56" i="3597"/>
  <c r="L56" i="3599"/>
  <c r="AJ51" i="3596"/>
  <c r="BA48" i="3596"/>
  <c r="V49" i="3596"/>
  <c r="AE48" i="3596"/>
  <c r="AE49" i="3596"/>
  <c r="BA51" i="3596"/>
  <c r="AQ35" i="3596"/>
  <c r="E32" i="3596"/>
  <c r="W58" i="3596"/>
  <c r="X56" i="3598" s="1"/>
  <c r="AN35" i="3596"/>
  <c r="BA33" i="3596"/>
  <c r="Y42" i="3596"/>
  <c r="AR32" i="3596"/>
  <c r="AJ50" i="3596"/>
  <c r="AX32" i="3596"/>
  <c r="X48" i="3596"/>
  <c r="X50" i="3596" s="1"/>
  <c r="X51" i="3596" s="1"/>
  <c r="AC58" i="3596"/>
  <c r="AD56" i="3598" s="1"/>
  <c r="AZ49" i="3596"/>
  <c r="AZ51" i="3596"/>
  <c r="V42" i="3596"/>
  <c r="W56" i="3597" s="1"/>
  <c r="BB34" i="3596"/>
  <c r="BA49" i="3596"/>
  <c r="BB35" i="3596"/>
  <c r="AX58" i="3596"/>
  <c r="AY56" i="3598" s="1"/>
  <c r="AR33" i="3596"/>
  <c r="AQ42" i="3596"/>
  <c r="Y33" i="3596"/>
  <c r="Y34" i="3596" s="1"/>
  <c r="Y35" i="3596" s="1"/>
  <c r="BA42" i="3596"/>
  <c r="BB56" i="3599" s="1"/>
  <c r="L33" i="3596"/>
  <c r="AO42" i="3596"/>
  <c r="AR35" i="3596"/>
  <c r="AP34" i="3596"/>
  <c r="AZ42" i="3596"/>
  <c r="BA56" i="3599" s="1"/>
  <c r="AB58" i="3596"/>
  <c r="AC56" i="3598" s="1"/>
  <c r="E56" i="3599"/>
  <c r="AY48" i="3596"/>
  <c r="AD58" i="3596"/>
  <c r="AE56" i="3598" s="1"/>
  <c r="AW49" i="3596"/>
  <c r="AI58" i="3596"/>
  <c r="AJ56" i="3598" s="1"/>
  <c r="AC48" i="3596"/>
  <c r="AX35" i="3596"/>
  <c r="AL50" i="3596"/>
  <c r="AD51" i="3596"/>
  <c r="AC49" i="3596"/>
  <c r="X42" i="3596"/>
  <c r="I58" i="3596"/>
  <c r="J56" i="3598" s="1"/>
  <c r="AR48" i="3596"/>
  <c r="AQ58" i="3596"/>
  <c r="AR56" i="3598" s="1"/>
  <c r="AR50" i="3596"/>
  <c r="AR49" i="3596"/>
  <c r="AQ50" i="3596"/>
  <c r="AQ49" i="3596"/>
  <c r="AQ51" i="3596"/>
  <c r="AP58" i="3596"/>
  <c r="AQ56" i="3598" s="1"/>
  <c r="AO35" i="3596"/>
  <c r="AO33" i="3596"/>
  <c r="AO34" i="3596"/>
  <c r="AO32" i="3596"/>
  <c r="AN42" i="3596"/>
  <c r="AR51" i="3596"/>
  <c r="AI32" i="3596"/>
  <c r="AH42" i="3596"/>
  <c r="AI33" i="3596"/>
  <c r="U33" i="3596"/>
  <c r="T42" i="3596"/>
  <c r="U32" i="3596"/>
  <c r="Q49" i="3596"/>
  <c r="Q50" i="3596" s="1"/>
  <c r="Q51" i="3596" s="1"/>
  <c r="AQ48" i="3596"/>
  <c r="BB49" i="3596"/>
  <c r="BB51" i="3596"/>
  <c r="BB48" i="3596"/>
  <c r="BB50" i="3596"/>
  <c r="BA58" i="3596"/>
  <c r="BB56" i="3598" s="1"/>
  <c r="AQ56" i="3597"/>
  <c r="AQ56" i="3599"/>
  <c r="AM58" i="3596"/>
  <c r="AN56" i="3598" s="1"/>
  <c r="AN51" i="3596"/>
  <c r="AN50" i="3596"/>
  <c r="AN48" i="3596"/>
  <c r="AI34" i="3596"/>
  <c r="X56" i="3599"/>
  <c r="X56" i="3597"/>
  <c r="AF49" i="3596"/>
  <c r="AF50" i="3596"/>
  <c r="AF51" i="3596"/>
  <c r="AE58" i="3596"/>
  <c r="AF56" i="3598" s="1"/>
  <c r="AF48" i="3596"/>
  <c r="V33" i="3596"/>
  <c r="V32" i="3596"/>
  <c r="U42" i="3596"/>
  <c r="T49" i="3596"/>
  <c r="S58" i="3596"/>
  <c r="T56" i="3598" s="1"/>
  <c r="T48" i="3596"/>
  <c r="O48" i="3596"/>
  <c r="O49" i="3596"/>
  <c r="N58" i="3596"/>
  <c r="O56" i="3598" s="1"/>
  <c r="AV50" i="3596"/>
  <c r="AV49" i="3596"/>
  <c r="AV51" i="3596"/>
  <c r="AV64" i="3596" s="1"/>
  <c r="AV3" i="3601" s="1"/>
  <c r="AT34" i="3596"/>
  <c r="AT35" i="3596"/>
  <c r="AT33" i="3596"/>
  <c r="AN58" i="3596"/>
  <c r="AO56" i="3598" s="1"/>
  <c r="AO51" i="3596"/>
  <c r="AO50" i="3596"/>
  <c r="AO48" i="3596"/>
  <c r="AO49" i="3596"/>
  <c r="AK32" i="3596"/>
  <c r="AJ42" i="3596"/>
  <c r="AK35" i="3596"/>
  <c r="AK34" i="3596"/>
  <c r="X58" i="3596"/>
  <c r="Y56" i="3598" s="1"/>
  <c r="Y48" i="3596"/>
  <c r="H33" i="3596"/>
  <c r="H34" i="3596" s="1"/>
  <c r="H35" i="3596" s="1"/>
  <c r="G42" i="3596"/>
  <c r="H56" i="3597" s="1"/>
  <c r="E33" i="3596"/>
  <c r="BA34" i="3596"/>
  <c r="AY34" i="3596"/>
  <c r="AT49" i="3596"/>
  <c r="AT51" i="3596"/>
  <c r="AL32" i="3596"/>
  <c r="AL33" i="3596"/>
  <c r="AL35" i="3596"/>
  <c r="AK42" i="3596"/>
  <c r="AH34" i="3596"/>
  <c r="AH33" i="3596"/>
  <c r="AH35" i="3596"/>
  <c r="AH63" i="3596" s="1"/>
  <c r="AH2" i="3601" s="1"/>
  <c r="AC35" i="3596"/>
  <c r="AC32" i="3596"/>
  <c r="AB42" i="3596"/>
  <c r="AA42" i="3596"/>
  <c r="AB32" i="3596"/>
  <c r="AB34" i="3596" s="1"/>
  <c r="AB35" i="3596" s="1"/>
  <c r="N49" i="3596"/>
  <c r="N50" i="3596" s="1"/>
  <c r="N51" i="3596" s="1"/>
  <c r="M58" i="3596"/>
  <c r="N56" i="3598" s="1"/>
  <c r="M48" i="3596"/>
  <c r="M49" i="3596"/>
  <c r="L48" i="3596"/>
  <c r="L49" i="3596"/>
  <c r="K49" i="3596"/>
  <c r="K50" i="3596" s="1"/>
  <c r="K51" i="3596" s="1"/>
  <c r="K64" i="3596" s="1"/>
  <c r="J3" i="3601" s="1"/>
  <c r="H42" i="3596"/>
  <c r="H48" i="3596"/>
  <c r="H50" i="3596" s="1"/>
  <c r="H51" i="3596" s="1"/>
  <c r="G58" i="3596"/>
  <c r="H56" i="3598" s="1"/>
  <c r="AZ35" i="3596"/>
  <c r="AZ32" i="3596"/>
  <c r="AZ34" i="3596"/>
  <c r="AU32" i="3596"/>
  <c r="AT42" i="3596"/>
  <c r="AU34" i="3596"/>
  <c r="AJ35" i="3596"/>
  <c r="AJ34" i="3596"/>
  <c r="AG58" i="3596"/>
  <c r="AH56" i="3598" s="1"/>
  <c r="AH48" i="3596"/>
  <c r="J58" i="3596"/>
  <c r="K56" i="3598" s="1"/>
  <c r="AK33" i="3596"/>
  <c r="AI42" i="3596"/>
  <c r="AY32" i="3596"/>
  <c r="AY33" i="3596"/>
  <c r="AX50" i="3596"/>
  <c r="AW58" i="3596"/>
  <c r="AX56" i="3598" s="1"/>
  <c r="AX48" i="3596"/>
  <c r="AX49" i="3596"/>
  <c r="AX54" i="3596"/>
  <c r="AX56" i="3596" s="1"/>
  <c r="AY54" i="3598" s="1"/>
  <c r="AW51" i="3596"/>
  <c r="AW64" i="3596" s="1"/>
  <c r="AW3" i="3601" s="1"/>
  <c r="AV58" i="3596"/>
  <c r="AW56" i="3598" s="1"/>
  <c r="AW50" i="3596"/>
  <c r="AQ33" i="3596"/>
  <c r="AQ32" i="3596"/>
  <c r="AM32" i="3596"/>
  <c r="AL42" i="3596"/>
  <c r="AE56" i="3599"/>
  <c r="AE56" i="3597"/>
  <c r="Z49" i="3596"/>
  <c r="Z48" i="3596"/>
  <c r="Y49" i="3596"/>
  <c r="M33" i="3596"/>
  <c r="M32" i="3596"/>
  <c r="L42" i="3596"/>
  <c r="J33" i="3596"/>
  <c r="I42" i="3596"/>
  <c r="J32" i="3596"/>
  <c r="J48" i="3596"/>
  <c r="J50" i="3596" s="1"/>
  <c r="J51" i="3596" s="1"/>
  <c r="D48" i="3596"/>
  <c r="N33" i="3596"/>
  <c r="N32" i="3596"/>
  <c r="M42" i="3596"/>
  <c r="C42" i="3596"/>
  <c r="D32" i="3596"/>
  <c r="F33" i="3596"/>
  <c r="F32" i="3596"/>
  <c r="AM60" i="3598"/>
  <c r="AI38" i="3596"/>
  <c r="AI40" i="3596" s="1"/>
  <c r="F56" i="3597"/>
  <c r="F56" i="3599"/>
  <c r="AW35" i="3596"/>
  <c r="AW33" i="3596"/>
  <c r="AV42" i="3596"/>
  <c r="AW32" i="3596"/>
  <c r="D33" i="3596"/>
  <c r="AN32" i="3596"/>
  <c r="AN33" i="3596"/>
  <c r="AG32" i="3596"/>
  <c r="AG34" i="3596"/>
  <c r="AG35" i="3596"/>
  <c r="AF42" i="3596"/>
  <c r="S49" i="3596"/>
  <c r="S50" i="3596" s="1"/>
  <c r="S51" i="3596" s="1"/>
  <c r="R48" i="3596"/>
  <c r="R49" i="3596"/>
  <c r="Q58" i="3596"/>
  <c r="R56" i="3598" s="1"/>
  <c r="R32" i="3596"/>
  <c r="R33" i="3596"/>
  <c r="Q42" i="3596"/>
  <c r="AU37" i="3596"/>
  <c r="AU41" i="3596" s="1"/>
  <c r="AO58" i="3596"/>
  <c r="AP56" i="3598" s="1"/>
  <c r="AP49" i="3596"/>
  <c r="AP48" i="3596"/>
  <c r="AP51" i="3596"/>
  <c r="AP50" i="3596"/>
  <c r="AK48" i="3596"/>
  <c r="AK50" i="3596"/>
  <c r="AK51" i="3596"/>
  <c r="AK49" i="3596"/>
  <c r="S33" i="3596"/>
  <c r="R42" i="3596"/>
  <c r="S32" i="3596"/>
  <c r="AY50" i="3596"/>
  <c r="AY42" i="3596"/>
  <c r="AZ33" i="3596"/>
  <c r="AY35" i="3596"/>
  <c r="AM49" i="3596"/>
  <c r="AL58" i="3596"/>
  <c r="AM56" i="3598" s="1"/>
  <c r="AM50" i="3596"/>
  <c r="AM48" i="3596"/>
  <c r="AM51" i="3596"/>
  <c r="AI49" i="3596"/>
  <c r="AI48" i="3596"/>
  <c r="AI51" i="3596"/>
  <c r="AI64" i="3596" s="1"/>
  <c r="AI3" i="3601" s="1"/>
  <c r="AH58" i="3596"/>
  <c r="AI56" i="3598" s="1"/>
  <c r="AD33" i="3596"/>
  <c r="AD37" i="3596"/>
  <c r="AD41" i="3596" s="1"/>
  <c r="AC42" i="3596"/>
  <c r="AD34" i="3596"/>
  <c r="AD32" i="3596"/>
  <c r="Z42" i="3596"/>
  <c r="AA33" i="3596"/>
  <c r="AA34" i="3596" s="1"/>
  <c r="AA35" i="3596" s="1"/>
  <c r="O42" i="3596"/>
  <c r="P33" i="3596"/>
  <c r="P32" i="3596"/>
  <c r="AS42" i="3596"/>
  <c r="AN49" i="3596"/>
  <c r="AL48" i="3596"/>
  <c r="AH51" i="3596"/>
  <c r="AH50" i="3596"/>
  <c r="AG51" i="3596"/>
  <c r="AF58" i="3596"/>
  <c r="AG56" i="3598" s="1"/>
  <c r="AF35" i="3596"/>
  <c r="AF63" i="3596" s="1"/>
  <c r="AF2" i="3601" s="1"/>
  <c r="AD50" i="3596"/>
  <c r="V58" i="3596"/>
  <c r="W56" i="3598" s="1"/>
  <c r="U49" i="3596"/>
  <c r="P58" i="3596"/>
  <c r="Q56" i="3598" s="1"/>
  <c r="I48" i="3596"/>
  <c r="I50" i="3596" s="1"/>
  <c r="I51" i="3596" s="1"/>
  <c r="I64" i="3596" s="1"/>
  <c r="H3" i="3601" s="1"/>
  <c r="AH49" i="3596"/>
  <c r="AF33" i="3596"/>
  <c r="AC51" i="3596"/>
  <c r="U48" i="3596"/>
  <c r="D58" i="3596"/>
  <c r="E56" i="3598" s="1"/>
  <c r="F50" i="3596" l="1"/>
  <c r="F51" i="3596" s="1"/>
  <c r="G60" i="3598" s="1"/>
  <c r="AH64" i="3596"/>
  <c r="AH3" i="3601" s="1"/>
  <c r="AL53" i="3596"/>
  <c r="AL57" i="3596" s="1"/>
  <c r="AM55" i="3598" s="1"/>
  <c r="AF64" i="3596"/>
  <c r="AF3" i="3601" s="1"/>
  <c r="AM63" i="3596"/>
  <c r="AM2" i="3601" s="1"/>
  <c r="AX64" i="3596"/>
  <c r="AX3" i="3601" s="1"/>
  <c r="AM38" i="3596"/>
  <c r="AM40" i="3596" s="1"/>
  <c r="AN54" i="3599" s="1"/>
  <c r="S64" i="3596"/>
  <c r="R3" i="3601" s="1"/>
  <c r="X64" i="3596"/>
  <c r="W3" i="3601" s="1"/>
  <c r="I63" i="3596"/>
  <c r="H2" i="3601" s="1"/>
  <c r="AG63" i="3596"/>
  <c r="AG2" i="3601" s="1"/>
  <c r="AI37" i="3596"/>
  <c r="AI41" i="3596" s="1"/>
  <c r="AJ55" i="3597" s="1"/>
  <c r="AA63" i="3596"/>
  <c r="Z2" i="3601" s="1"/>
  <c r="AD38" i="3596"/>
  <c r="AD40" i="3596" s="1"/>
  <c r="AE54" i="3597" s="1"/>
  <c r="AL64" i="3596"/>
  <c r="AL3" i="3601" s="1"/>
  <c r="AG64" i="3596"/>
  <c r="AG3" i="3601" s="1"/>
  <c r="J64" i="3596"/>
  <c r="I3" i="3601" s="1"/>
  <c r="AL63" i="3596"/>
  <c r="AL2" i="3601" s="1"/>
  <c r="Q64" i="3596"/>
  <c r="P3" i="3601" s="1"/>
  <c r="AC63" i="3596"/>
  <c r="AC2" i="3601" s="1"/>
  <c r="AS53" i="3596"/>
  <c r="AS57" i="3596" s="1"/>
  <c r="AT55" i="3598" s="1"/>
  <c r="AV54" i="3599"/>
  <c r="AS54" i="3596"/>
  <c r="AS56" i="3596" s="1"/>
  <c r="AT54" i="3598" s="1"/>
  <c r="AT60" i="3598"/>
  <c r="AS64" i="3596"/>
  <c r="AS3" i="3601" s="1"/>
  <c r="AX56" i="3599"/>
  <c r="BB54" i="3599"/>
  <c r="BB55" i="3597"/>
  <c r="AS56" i="3599"/>
  <c r="AH56" i="3597"/>
  <c r="AT53" i="3596"/>
  <c r="AT57" i="3596" s="1"/>
  <c r="AU55" i="3598" s="1"/>
  <c r="AT64" i="3596"/>
  <c r="AT3" i="3601" s="1"/>
  <c r="AO60" i="3598"/>
  <c r="AN64" i="3596"/>
  <c r="AN3" i="3601" s="1"/>
  <c r="AR60" i="3598"/>
  <c r="AQ64" i="3596"/>
  <c r="AQ3" i="3601" s="1"/>
  <c r="AA54" i="3596"/>
  <c r="AA56" i="3596" s="1"/>
  <c r="AB54" i="3598" s="1"/>
  <c r="AA64" i="3596"/>
  <c r="Z3" i="3601" s="1"/>
  <c r="AR53" i="3596"/>
  <c r="AR57" i="3596" s="1"/>
  <c r="AS55" i="3598" s="1"/>
  <c r="AR64" i="3596"/>
  <c r="AR3" i="3601" s="1"/>
  <c r="AD54" i="3596"/>
  <c r="AD56" i="3596" s="1"/>
  <c r="AE54" i="3598" s="1"/>
  <c r="AD64" i="3596"/>
  <c r="AD3" i="3601" s="1"/>
  <c r="AZ53" i="3596"/>
  <c r="AZ57" i="3596" s="1"/>
  <c r="BA55" i="3598" s="1"/>
  <c r="AZ64" i="3596"/>
  <c r="AZ3" i="3601" s="1"/>
  <c r="AM54" i="3596"/>
  <c r="AM56" i="3596" s="1"/>
  <c r="AN54" i="3598" s="1"/>
  <c r="AM64" i="3596"/>
  <c r="AM3" i="3601" s="1"/>
  <c r="BA53" i="3596"/>
  <c r="BA57" i="3596" s="1"/>
  <c r="BB55" i="3598" s="1"/>
  <c r="BA64" i="3596"/>
  <c r="BA3" i="3601" s="1"/>
  <c r="X60" i="3598"/>
  <c r="W64" i="3596"/>
  <c r="V3" i="3601" s="1"/>
  <c r="AV60" i="3598"/>
  <c r="AU64" i="3596"/>
  <c r="AU3" i="3601" s="1"/>
  <c r="E53" i="3596"/>
  <c r="E57" i="3596" s="1"/>
  <c r="F55" i="3598" s="1"/>
  <c r="E64" i="3596"/>
  <c r="D3" i="3601" s="1"/>
  <c r="AC54" i="3596"/>
  <c r="AC56" i="3596" s="1"/>
  <c r="AD54" i="3598" s="1"/>
  <c r="AC64" i="3596"/>
  <c r="AC3" i="3601" s="1"/>
  <c r="AL60" i="3598"/>
  <c r="AK64" i="3596"/>
  <c r="AK3" i="3601" s="1"/>
  <c r="AQ60" i="3598"/>
  <c r="AP64" i="3596"/>
  <c r="AP3" i="3601" s="1"/>
  <c r="AO54" i="3596"/>
  <c r="AO56" i="3596" s="1"/>
  <c r="AP54" i="3598" s="1"/>
  <c r="AO64" i="3596"/>
  <c r="AO3" i="3601" s="1"/>
  <c r="AK60" i="3598"/>
  <c r="AJ64" i="3596"/>
  <c r="AJ3" i="3601" s="1"/>
  <c r="H53" i="3596"/>
  <c r="H57" i="3596" s="1"/>
  <c r="I55" i="3598" s="1"/>
  <c r="H64" i="3596"/>
  <c r="G3" i="3601" s="1"/>
  <c r="N54" i="3596"/>
  <c r="N56" i="3596" s="1"/>
  <c r="O54" i="3598" s="1"/>
  <c r="N64" i="3596"/>
  <c r="M3" i="3601" s="1"/>
  <c r="BB54" i="3596"/>
  <c r="BB56" i="3596" s="1"/>
  <c r="BC54" i="3598" s="1"/>
  <c r="BB64" i="3596"/>
  <c r="BB3" i="3601" s="1"/>
  <c r="AF60" i="3598"/>
  <c r="AE64" i="3596"/>
  <c r="AE3" i="3601" s="1"/>
  <c r="AZ60" i="3598"/>
  <c r="AY64" i="3596"/>
  <c r="AY3" i="3601" s="1"/>
  <c r="P54" i="3596"/>
  <c r="P56" i="3596" s="1"/>
  <c r="Q54" i="3598" s="1"/>
  <c r="P64" i="3596"/>
  <c r="O3" i="3601" s="1"/>
  <c r="AW38" i="3596"/>
  <c r="AW40" i="3596" s="1"/>
  <c r="AX54" i="3597" s="1"/>
  <c r="AW63" i="3596"/>
  <c r="AW2" i="3601" s="1"/>
  <c r="AN55" i="3597"/>
  <c r="AO38" i="3596"/>
  <c r="AO40" i="3596" s="1"/>
  <c r="AP54" i="3597" s="1"/>
  <c r="AO63" i="3596"/>
  <c r="AO2" i="3601" s="1"/>
  <c r="AR37" i="3596"/>
  <c r="AR41" i="3596" s="1"/>
  <c r="AS55" i="3599" s="1"/>
  <c r="AR63" i="3596"/>
  <c r="AR2" i="3601" s="1"/>
  <c r="Y37" i="3596"/>
  <c r="Y41" i="3596" s="1"/>
  <c r="Z55" i="3597" s="1"/>
  <c r="Y63" i="3596"/>
  <c r="X2" i="3601" s="1"/>
  <c r="BB37" i="3596"/>
  <c r="BB41" i="3596" s="1"/>
  <c r="BC55" i="3599" s="1"/>
  <c r="BB63" i="3596"/>
  <c r="BB2" i="3601" s="1"/>
  <c r="Q37" i="3596"/>
  <c r="Q41" i="3596" s="1"/>
  <c r="R55" i="3597" s="1"/>
  <c r="Q63" i="3596"/>
  <c r="P2" i="3601" s="1"/>
  <c r="Z37" i="3596"/>
  <c r="Z41" i="3596" s="1"/>
  <c r="AA55" i="3597" s="1"/>
  <c r="Z63" i="3596"/>
  <c r="Y2" i="3601" s="1"/>
  <c r="AV37" i="3596"/>
  <c r="AV41" i="3596" s="1"/>
  <c r="AW55" i="3599" s="1"/>
  <c r="AV63" i="3596"/>
  <c r="AV2" i="3601" s="1"/>
  <c r="AB37" i="3596"/>
  <c r="AB41" i="3596" s="1"/>
  <c r="AC55" i="3597" s="1"/>
  <c r="AB63" i="3596"/>
  <c r="AA2" i="3601" s="1"/>
  <c r="AT37" i="3596"/>
  <c r="AT41" i="3596" s="1"/>
  <c r="AU55" i="3597" s="1"/>
  <c r="AT63" i="3596"/>
  <c r="AT2" i="3601" s="1"/>
  <c r="AX38" i="3596"/>
  <c r="AX40" i="3596" s="1"/>
  <c r="AY54" i="3599" s="1"/>
  <c r="AX63" i="3596"/>
  <c r="AX2" i="3601" s="1"/>
  <c r="AZ38" i="3596"/>
  <c r="AZ40" i="3596" s="1"/>
  <c r="BA54" i="3597" s="1"/>
  <c r="AZ63" i="3596"/>
  <c r="AZ2" i="3601" s="1"/>
  <c r="AY38" i="3596"/>
  <c r="AY40" i="3596" s="1"/>
  <c r="AZ54" i="3597" s="1"/>
  <c r="AY63" i="3596"/>
  <c r="AY2" i="3601" s="1"/>
  <c r="AJ38" i="3596"/>
  <c r="AJ40" i="3596" s="1"/>
  <c r="AK54" i="3599" s="1"/>
  <c r="AJ63" i="3596"/>
  <c r="AJ2" i="3601" s="1"/>
  <c r="H38" i="3596"/>
  <c r="H40" i="3596" s="1"/>
  <c r="I54" i="3599" s="1"/>
  <c r="H63" i="3596"/>
  <c r="G2" i="3601" s="1"/>
  <c r="AK37" i="3596"/>
  <c r="AK41" i="3596" s="1"/>
  <c r="AL55" i="3597" s="1"/>
  <c r="AK63" i="3596"/>
  <c r="AK2" i="3601" s="1"/>
  <c r="AN38" i="3596"/>
  <c r="AN40" i="3596" s="1"/>
  <c r="AO54" i="3599" s="1"/>
  <c r="AN63" i="3596"/>
  <c r="AN2" i="3601" s="1"/>
  <c r="AQ37" i="3596"/>
  <c r="AQ41" i="3596" s="1"/>
  <c r="AR55" i="3599" s="1"/>
  <c r="AQ63" i="3596"/>
  <c r="AQ2" i="3601" s="1"/>
  <c r="AE38" i="3596"/>
  <c r="AE40" i="3596" s="1"/>
  <c r="AF54" i="3599" s="1"/>
  <c r="AE63" i="3596"/>
  <c r="AE2" i="3601" s="1"/>
  <c r="AP38" i="3596"/>
  <c r="AP40" i="3596" s="1"/>
  <c r="AQ54" i="3597" s="1"/>
  <c r="AP63" i="3596"/>
  <c r="AP2" i="3601" s="1"/>
  <c r="AS38" i="3596"/>
  <c r="AS40" i="3596" s="1"/>
  <c r="AT54" i="3597" s="1"/>
  <c r="AS63" i="3596"/>
  <c r="AS2" i="3601" s="1"/>
  <c r="AS37" i="3596"/>
  <c r="AS41" i="3596" s="1"/>
  <c r="AT55" i="3599" s="1"/>
  <c r="AY54" i="3596"/>
  <c r="AY56" i="3596" s="1"/>
  <c r="AZ54" i="3598" s="1"/>
  <c r="AQ38" i="3596"/>
  <c r="AQ40" i="3596" s="1"/>
  <c r="AR54" i="3597" s="1"/>
  <c r="Q56" i="3597"/>
  <c r="AV38" i="3596"/>
  <c r="AV40" i="3596" s="1"/>
  <c r="AW54" i="3597" s="1"/>
  <c r="N53" i="3596"/>
  <c r="N57" i="3596" s="1"/>
  <c r="O55" i="3598" s="1"/>
  <c r="D50" i="3596"/>
  <c r="D51" i="3596" s="1"/>
  <c r="D53" i="3596" s="1"/>
  <c r="D57" i="3596" s="1"/>
  <c r="E55" i="3598" s="1"/>
  <c r="AE54" i="3596"/>
  <c r="AE56" i="3596" s="1"/>
  <c r="AF54" i="3598" s="1"/>
  <c r="AB60" i="3598"/>
  <c r="AU54" i="3596"/>
  <c r="AU56" i="3596" s="1"/>
  <c r="AV54" i="3598" s="1"/>
  <c r="U50" i="3596"/>
  <c r="U51" i="3596" s="1"/>
  <c r="U54" i="3596" s="1"/>
  <c r="U56" i="3596" s="1"/>
  <c r="V54" i="3598" s="1"/>
  <c r="Q60" i="3598"/>
  <c r="X34" i="3596"/>
  <c r="X35" i="3596" s="1"/>
  <c r="AP37" i="3596"/>
  <c r="AP41" i="3596" s="1"/>
  <c r="AQ55" i="3597" s="1"/>
  <c r="AY53" i="3596"/>
  <c r="AY57" i="3596" s="1"/>
  <c r="AZ55" i="3598" s="1"/>
  <c r="K34" i="3596"/>
  <c r="K35" i="3596" s="1"/>
  <c r="O37" i="3596"/>
  <c r="O41" i="3596" s="1"/>
  <c r="P55" i="3597" s="1"/>
  <c r="O38" i="3596"/>
  <c r="O40" i="3596" s="1"/>
  <c r="P54" i="3599" s="1"/>
  <c r="AD53" i="3596"/>
  <c r="AD57" i="3596" s="1"/>
  <c r="AE55" i="3598" s="1"/>
  <c r="AV56" i="3599"/>
  <c r="AV56" i="3597"/>
  <c r="AA53" i="3596"/>
  <c r="AA57" i="3596" s="1"/>
  <c r="AB55" i="3598" s="1"/>
  <c r="AJ37" i="3596"/>
  <c r="AJ41" i="3596" s="1"/>
  <c r="AK55" i="3597" s="1"/>
  <c r="AU53" i="3596"/>
  <c r="AU57" i="3596" s="1"/>
  <c r="AV55" i="3598" s="1"/>
  <c r="AQ53" i="3596"/>
  <c r="AQ57" i="3596" s="1"/>
  <c r="AR55" i="3598" s="1"/>
  <c r="L34" i="3596"/>
  <c r="L35" i="3596" s="1"/>
  <c r="AE37" i="3596"/>
  <c r="AE41" i="3596" s="1"/>
  <c r="AF55" i="3597" s="1"/>
  <c r="AZ37" i="3596"/>
  <c r="AZ41" i="3596" s="1"/>
  <c r="BA55" i="3599" s="1"/>
  <c r="AN37" i="3596"/>
  <c r="AN41" i="3596" s="1"/>
  <c r="AO55" i="3597" s="1"/>
  <c r="AE60" i="3598"/>
  <c r="V50" i="3596"/>
  <c r="V51" i="3596" s="1"/>
  <c r="W37" i="3596"/>
  <c r="W41" i="3596" s="1"/>
  <c r="X55" i="3599" s="1"/>
  <c r="W38" i="3596"/>
  <c r="W40" i="3596" s="1"/>
  <c r="X54" i="3599" s="1"/>
  <c r="Y60" i="3598"/>
  <c r="X53" i="3596"/>
  <c r="X57" i="3596" s="1"/>
  <c r="Y55" i="3598" s="1"/>
  <c r="W53" i="3596"/>
  <c r="W57" i="3596" s="1"/>
  <c r="X55" i="3598" s="1"/>
  <c r="Q38" i="3596"/>
  <c r="Q40" i="3596" s="1"/>
  <c r="R54" i="3597" s="1"/>
  <c r="F34" i="3596"/>
  <c r="F35" i="3596" s="1"/>
  <c r="Z50" i="3596"/>
  <c r="Z51" i="3596" s="1"/>
  <c r="L50" i="3596"/>
  <c r="L51" i="3596" s="1"/>
  <c r="AQ54" i="3596"/>
  <c r="AQ56" i="3596" s="1"/>
  <c r="AR54" i="3598" s="1"/>
  <c r="E34" i="3596"/>
  <c r="E35" i="3596" s="1"/>
  <c r="Z38" i="3596"/>
  <c r="Z40" i="3596" s="1"/>
  <c r="AA54" i="3597" s="1"/>
  <c r="T56" i="3597"/>
  <c r="T56" i="3599"/>
  <c r="BB56" i="3597"/>
  <c r="AB38" i="3596"/>
  <c r="AB40" i="3596" s="1"/>
  <c r="AC54" i="3599" s="1"/>
  <c r="AK38" i="3596"/>
  <c r="AK40" i="3596" s="1"/>
  <c r="AL54" i="3597" s="1"/>
  <c r="W54" i="3596"/>
  <c r="W56" i="3596" s="1"/>
  <c r="X54" i="3598" s="1"/>
  <c r="AX37" i="3596"/>
  <c r="AX41" i="3596" s="1"/>
  <c r="AY55" i="3597" s="1"/>
  <c r="AC60" i="3598"/>
  <c r="AB54" i="3596"/>
  <c r="AB56" i="3596" s="1"/>
  <c r="AC54" i="3598" s="1"/>
  <c r="AB53" i="3596"/>
  <c r="AB57" i="3596" s="1"/>
  <c r="AC55" i="3598" s="1"/>
  <c r="AF56" i="3599"/>
  <c r="AF56" i="3597"/>
  <c r="BA54" i="3596"/>
  <c r="BA56" i="3596" s="1"/>
  <c r="BB54" i="3598" s="1"/>
  <c r="W56" i="3599"/>
  <c r="G56" i="3597"/>
  <c r="G56" i="3599"/>
  <c r="P34" i="3596"/>
  <c r="P35" i="3596" s="1"/>
  <c r="BB60" i="3598"/>
  <c r="F60" i="3598"/>
  <c r="AT38" i="3596"/>
  <c r="AT40" i="3596" s="1"/>
  <c r="AU54" i="3597" s="1"/>
  <c r="U34" i="3596"/>
  <c r="U35" i="3596" s="1"/>
  <c r="AE53" i="3596"/>
  <c r="AE57" i="3596" s="1"/>
  <c r="AF55" i="3598" s="1"/>
  <c r="P53" i="3596"/>
  <c r="P57" i="3596" s="1"/>
  <c r="Q55" i="3598" s="1"/>
  <c r="AP53" i="3596"/>
  <c r="AP57" i="3596" s="1"/>
  <c r="AQ55" i="3598" s="1"/>
  <c r="AN54" i="3596"/>
  <c r="AN56" i="3596" s="1"/>
  <c r="AO54" i="3598" s="1"/>
  <c r="E54" i="3596"/>
  <c r="E56" i="3596" s="1"/>
  <c r="F54" i="3598" s="1"/>
  <c r="J34" i="3596"/>
  <c r="J35" i="3596" s="1"/>
  <c r="BB38" i="3596"/>
  <c r="BB40" i="3596" s="1"/>
  <c r="T50" i="3596"/>
  <c r="T51" i="3596" s="1"/>
  <c r="V34" i="3596"/>
  <c r="V35" i="3596" s="1"/>
  <c r="K60" i="3598"/>
  <c r="J54" i="3596"/>
  <c r="J56" i="3596" s="1"/>
  <c r="K54" i="3598" s="1"/>
  <c r="Y50" i="3596"/>
  <c r="Y51" i="3596" s="1"/>
  <c r="Z56" i="3597"/>
  <c r="Z56" i="3599"/>
  <c r="AZ54" i="3596"/>
  <c r="AZ56" i="3596" s="1"/>
  <c r="BA54" i="3598" s="1"/>
  <c r="BA60" i="3598"/>
  <c r="AR54" i="3596"/>
  <c r="AR56" i="3596" s="1"/>
  <c r="AS54" i="3598" s="1"/>
  <c r="M34" i="3596"/>
  <c r="M35" i="3596" s="1"/>
  <c r="BA56" i="3597"/>
  <c r="M50" i="3596"/>
  <c r="M51" i="3596" s="1"/>
  <c r="M64" i="3596" s="1"/>
  <c r="L3" i="3601" s="1"/>
  <c r="X54" i="3596"/>
  <c r="X56" i="3596" s="1"/>
  <c r="Y54" i="3598" s="1"/>
  <c r="Y56" i="3597"/>
  <c r="Y56" i="3599"/>
  <c r="AP56" i="3597"/>
  <c r="AP56" i="3599"/>
  <c r="G54" i="3596"/>
  <c r="G56" i="3596" s="1"/>
  <c r="H54" i="3598" s="1"/>
  <c r="G53" i="3596"/>
  <c r="G57" i="3596" s="1"/>
  <c r="H55" i="3598" s="1"/>
  <c r="H60" i="3598"/>
  <c r="AJ53" i="3596"/>
  <c r="AJ57" i="3596" s="1"/>
  <c r="AK55" i="3598" s="1"/>
  <c r="AR38" i="3596"/>
  <c r="AR40" i="3596" s="1"/>
  <c r="H56" i="3599"/>
  <c r="O60" i="3598"/>
  <c r="AR56" i="3597"/>
  <c r="AR56" i="3599"/>
  <c r="AJ54" i="3596"/>
  <c r="AJ56" i="3596" s="1"/>
  <c r="AK54" i="3598" s="1"/>
  <c r="K54" i="3596"/>
  <c r="K56" i="3596" s="1"/>
  <c r="L54" i="3598" s="1"/>
  <c r="L60" i="3598"/>
  <c r="K53" i="3596"/>
  <c r="K57" i="3596" s="1"/>
  <c r="L55" i="3598" s="1"/>
  <c r="R60" i="3598"/>
  <c r="Q54" i="3596"/>
  <c r="Q56" i="3596" s="1"/>
  <c r="R54" i="3598" s="1"/>
  <c r="Q53" i="3596"/>
  <c r="Q57" i="3596" s="1"/>
  <c r="R55" i="3598" s="1"/>
  <c r="J56" i="3599"/>
  <c r="J56" i="3597"/>
  <c r="AB56" i="3599"/>
  <c r="AB56" i="3597"/>
  <c r="T38" i="3596"/>
  <c r="T40" i="3596" s="1"/>
  <c r="T37" i="3596"/>
  <c r="T41" i="3596" s="1"/>
  <c r="BB53" i="3596"/>
  <c r="BB57" i="3596" s="1"/>
  <c r="BC55" i="3598" s="1"/>
  <c r="J53" i="3596"/>
  <c r="J57" i="3596" s="1"/>
  <c r="K55" i="3598" s="1"/>
  <c r="AS60" i="3598"/>
  <c r="I56" i="3597"/>
  <c r="I56" i="3599"/>
  <c r="AC56" i="3597"/>
  <c r="AC56" i="3599"/>
  <c r="AL56" i="3599"/>
  <c r="AL56" i="3597"/>
  <c r="O50" i="3596"/>
  <c r="O51" i="3596" s="1"/>
  <c r="O64" i="3596" s="1"/>
  <c r="N3" i="3601" s="1"/>
  <c r="BC60" i="3598"/>
  <c r="AY37" i="3596"/>
  <c r="AY41" i="3596" s="1"/>
  <c r="AZ55" i="3599" s="1"/>
  <c r="Y38" i="3596"/>
  <c r="Y40" i="3596" s="1"/>
  <c r="Z54" i="3597" s="1"/>
  <c r="D34" i="3596"/>
  <c r="D35" i="3596" s="1"/>
  <c r="N34" i="3596"/>
  <c r="N35" i="3596" s="1"/>
  <c r="I60" i="3598"/>
  <c r="AN54" i="3597"/>
  <c r="AW54" i="3596"/>
  <c r="AW56" i="3596" s="1"/>
  <c r="AX54" i="3598" s="1"/>
  <c r="AX60" i="3598"/>
  <c r="AW53" i="3596"/>
  <c r="AW57" i="3596" s="1"/>
  <c r="AX55" i="3598" s="1"/>
  <c r="AC37" i="3596"/>
  <c r="AC41" i="3596" s="1"/>
  <c r="AC38" i="3596"/>
  <c r="AC40" i="3596" s="1"/>
  <c r="V56" i="3597"/>
  <c r="V56" i="3599"/>
  <c r="U56" i="3599"/>
  <c r="U56" i="3597"/>
  <c r="AO37" i="3596"/>
  <c r="AO41" i="3596" s="1"/>
  <c r="AK56" i="3597"/>
  <c r="AK56" i="3599"/>
  <c r="AW60" i="3598"/>
  <c r="AV53" i="3596"/>
  <c r="AV57" i="3596" s="1"/>
  <c r="AW55" i="3598" s="1"/>
  <c r="AV54" i="3596"/>
  <c r="AV56" i="3596" s="1"/>
  <c r="AW54" i="3598" s="1"/>
  <c r="AF53" i="3596"/>
  <c r="AF57" i="3596" s="1"/>
  <c r="AG55" i="3598" s="1"/>
  <c r="AG60" i="3598"/>
  <c r="AO56" i="3597"/>
  <c r="AO56" i="3599"/>
  <c r="AN53" i="3596"/>
  <c r="AN57" i="3596" s="1"/>
  <c r="AO55" i="3598" s="1"/>
  <c r="AU56" i="3599"/>
  <c r="AU56" i="3597"/>
  <c r="G38" i="3596"/>
  <c r="G40" i="3596" s="1"/>
  <c r="G37" i="3596"/>
  <c r="G41" i="3596" s="1"/>
  <c r="AF54" i="3596"/>
  <c r="AF56" i="3596" s="1"/>
  <c r="AG54" i="3598" s="1"/>
  <c r="H54" i="3596"/>
  <c r="H56" i="3596" s="1"/>
  <c r="I54" i="3598" s="1"/>
  <c r="M56" i="3599"/>
  <c r="M56" i="3597"/>
  <c r="AM56" i="3597"/>
  <c r="AM56" i="3599"/>
  <c r="AJ56" i="3597"/>
  <c r="AJ56" i="3599"/>
  <c r="I37" i="3596"/>
  <c r="I41" i="3596" s="1"/>
  <c r="I38" i="3596"/>
  <c r="I40" i="3596" s="1"/>
  <c r="AH37" i="3596"/>
  <c r="AH41" i="3596" s="1"/>
  <c r="AH38" i="3596"/>
  <c r="AH40" i="3596" s="1"/>
  <c r="AL37" i="3596"/>
  <c r="AL41" i="3596" s="1"/>
  <c r="AL38" i="3596"/>
  <c r="AL40" i="3596" s="1"/>
  <c r="AU60" i="3598"/>
  <c r="AT54" i="3596"/>
  <c r="AT56" i="3596" s="1"/>
  <c r="AU54" i="3598" s="1"/>
  <c r="H37" i="3596"/>
  <c r="H41" i="3596" s="1"/>
  <c r="AP60" i="3598"/>
  <c r="AO53" i="3596"/>
  <c r="AO57" i="3596" s="1"/>
  <c r="AP55" i="3598" s="1"/>
  <c r="AI56" i="3599"/>
  <c r="AI56" i="3597"/>
  <c r="AG53" i="3596"/>
  <c r="AG57" i="3596" s="1"/>
  <c r="AH55" i="3598" s="1"/>
  <c r="AH60" i="3598"/>
  <c r="AG56" i="3599"/>
  <c r="AG56" i="3597"/>
  <c r="AT56" i="3597"/>
  <c r="AT56" i="3599"/>
  <c r="AW37" i="3596"/>
  <c r="AW41" i="3596" s="1"/>
  <c r="AZ56" i="3599"/>
  <c r="AZ56" i="3597"/>
  <c r="AF37" i="3596"/>
  <c r="AF41" i="3596" s="1"/>
  <c r="AF38" i="3596"/>
  <c r="AF40" i="3596" s="1"/>
  <c r="AI60" i="3598"/>
  <c r="AH54" i="3596"/>
  <c r="AH56" i="3596" s="1"/>
  <c r="AI54" i="3598" s="1"/>
  <c r="AH53" i="3596"/>
  <c r="AH57" i="3596" s="1"/>
  <c r="AI55" i="3598" s="1"/>
  <c r="AA56" i="3597"/>
  <c r="AA56" i="3599"/>
  <c r="AJ60" i="3598"/>
  <c r="AI53" i="3596"/>
  <c r="AI57" i="3596" s="1"/>
  <c r="AJ55" i="3598" s="1"/>
  <c r="P56" i="3599"/>
  <c r="P56" i="3597"/>
  <c r="N56" i="3597"/>
  <c r="N56" i="3599"/>
  <c r="AA37" i="3596"/>
  <c r="AA41" i="3596" s="1"/>
  <c r="AA38" i="3596"/>
  <c r="AA40" i="3596" s="1"/>
  <c r="R56" i="3597"/>
  <c r="R56" i="3599"/>
  <c r="AG37" i="3596"/>
  <c r="AG41" i="3596" s="1"/>
  <c r="AG38" i="3596"/>
  <c r="AG40" i="3596" s="1"/>
  <c r="AD56" i="3597"/>
  <c r="AD56" i="3599"/>
  <c r="S34" i="3596"/>
  <c r="S35" i="3596" s="1"/>
  <c r="S63" i="3596" s="1"/>
  <c r="R2" i="3601" s="1"/>
  <c r="AK53" i="3596"/>
  <c r="AK57" i="3596" s="1"/>
  <c r="AL55" i="3598" s="1"/>
  <c r="R50" i="3596"/>
  <c r="R51" i="3596" s="1"/>
  <c r="R64" i="3596" s="1"/>
  <c r="Q3" i="3601" s="1"/>
  <c r="AW56" i="3599"/>
  <c r="AW56" i="3597"/>
  <c r="AD60" i="3598"/>
  <c r="AC53" i="3596"/>
  <c r="AC57" i="3596" s="1"/>
  <c r="AD55" i="3598" s="1"/>
  <c r="I53" i="3596"/>
  <c r="I57" i="3596" s="1"/>
  <c r="J55" i="3598" s="1"/>
  <c r="J60" i="3598"/>
  <c r="I54" i="3596"/>
  <c r="I56" i="3596" s="1"/>
  <c r="J54" i="3598" s="1"/>
  <c r="AE55" i="3599"/>
  <c r="AE55" i="3597"/>
  <c r="AI54" i="3596"/>
  <c r="AI56" i="3596" s="1"/>
  <c r="AJ54" i="3598" s="1"/>
  <c r="AN60" i="3598"/>
  <c r="AM53" i="3596"/>
  <c r="AM57" i="3596" s="1"/>
  <c r="AN55" i="3598" s="1"/>
  <c r="S56" i="3597"/>
  <c r="S56" i="3599"/>
  <c r="AK54" i="3596"/>
  <c r="AK56" i="3596" s="1"/>
  <c r="AL54" i="3598" s="1"/>
  <c r="AP54" i="3596"/>
  <c r="AP56" i="3596" s="1"/>
  <c r="AQ54" i="3598" s="1"/>
  <c r="AV55" i="3597"/>
  <c r="AV55" i="3599"/>
  <c r="R34" i="3596"/>
  <c r="R35" i="3596" s="1"/>
  <c r="R63" i="3596" s="1"/>
  <c r="Q2" i="3601" s="1"/>
  <c r="S54" i="3596"/>
  <c r="S56" i="3596" s="1"/>
  <c r="T54" i="3598" s="1"/>
  <c r="S53" i="3596"/>
  <c r="S57" i="3596" s="1"/>
  <c r="T55" i="3598" s="1"/>
  <c r="T60" i="3598"/>
  <c r="AG54" i="3596"/>
  <c r="AG56" i="3596" s="1"/>
  <c r="AH54" i="3598" s="1"/>
  <c r="AJ54" i="3599"/>
  <c r="AJ54" i="3597"/>
  <c r="D56" i="3597"/>
  <c r="D56" i="3599"/>
  <c r="F64" i="3596" l="1"/>
  <c r="E3" i="3601" s="1"/>
  <c r="F53" i="3596"/>
  <c r="F57" i="3596" s="1"/>
  <c r="G55" i="3598" s="1"/>
  <c r="F54" i="3596"/>
  <c r="F56" i="3596" s="1"/>
  <c r="G54" i="3598" s="1"/>
  <c r="AJ55" i="3599"/>
  <c r="AE54" i="3599"/>
  <c r="AS55" i="3597"/>
  <c r="AF55" i="3599"/>
  <c r="I54" i="3597"/>
  <c r="AZ54" i="3599"/>
  <c r="AO54" i="3597"/>
  <c r="AY54" i="3597"/>
  <c r="BC55" i="3597"/>
  <c r="AC55" i="3599"/>
  <c r="AT54" i="3599"/>
  <c r="AA55" i="3599"/>
  <c r="AF54" i="3597"/>
  <c r="AX54" i="3599"/>
  <c r="AQ55" i="3599"/>
  <c r="BA55" i="3597"/>
  <c r="T54" i="3596"/>
  <c r="T56" i="3596" s="1"/>
  <c r="U54" i="3598" s="1"/>
  <c r="T64" i="3596"/>
  <c r="S3" i="3601" s="1"/>
  <c r="V53" i="3596"/>
  <c r="V57" i="3596" s="1"/>
  <c r="W55" i="3598" s="1"/>
  <c r="V64" i="3596"/>
  <c r="U3" i="3601" s="1"/>
  <c r="AL55" i="3599"/>
  <c r="Y54" i="3596"/>
  <c r="Y56" i="3596" s="1"/>
  <c r="Z54" i="3598" s="1"/>
  <c r="Y64" i="3596"/>
  <c r="X3" i="3601" s="1"/>
  <c r="L53" i="3596"/>
  <c r="L57" i="3596" s="1"/>
  <c r="M55" i="3598" s="1"/>
  <c r="L64" i="3596"/>
  <c r="K3" i="3601" s="1"/>
  <c r="U53" i="3596"/>
  <c r="U57" i="3596" s="1"/>
  <c r="V55" i="3598" s="1"/>
  <c r="U64" i="3596"/>
  <c r="T3" i="3601" s="1"/>
  <c r="AW54" i="3599"/>
  <c r="AT55" i="3597"/>
  <c r="Z54" i="3596"/>
  <c r="Z56" i="3596" s="1"/>
  <c r="AA54" i="3598" s="1"/>
  <c r="Z64" i="3596"/>
  <c r="Y3" i="3601" s="1"/>
  <c r="AU54" i="3599"/>
  <c r="Z55" i="3599"/>
  <c r="E60" i="3598"/>
  <c r="D64" i="3596"/>
  <c r="C3" i="3601" s="1"/>
  <c r="AK54" i="3597"/>
  <c r="X37" i="3596"/>
  <c r="X41" i="3596" s="1"/>
  <c r="Y55" i="3599" s="1"/>
  <c r="X63" i="3596"/>
  <c r="W2" i="3601" s="1"/>
  <c r="BA54" i="3599"/>
  <c r="M37" i="3596"/>
  <c r="M41" i="3596" s="1"/>
  <c r="N55" i="3597" s="1"/>
  <c r="M63" i="3596"/>
  <c r="L2" i="3601" s="1"/>
  <c r="U38" i="3596"/>
  <c r="U40" i="3596" s="1"/>
  <c r="V54" i="3597" s="1"/>
  <c r="U63" i="3596"/>
  <c r="T2" i="3601" s="1"/>
  <c r="AP54" i="3599"/>
  <c r="P38" i="3596"/>
  <c r="P40" i="3596" s="1"/>
  <c r="Q54" i="3597" s="1"/>
  <c r="P63" i="3596"/>
  <c r="O2" i="3601" s="1"/>
  <c r="R55" i="3599"/>
  <c r="AU55" i="3599"/>
  <c r="AW55" i="3597"/>
  <c r="N37" i="3596"/>
  <c r="N41" i="3596" s="1"/>
  <c r="O55" i="3597" s="1"/>
  <c r="N63" i="3596"/>
  <c r="M2" i="3601" s="1"/>
  <c r="V38" i="3596"/>
  <c r="V40" i="3596" s="1"/>
  <c r="W54" i="3599" s="1"/>
  <c r="V63" i="3596"/>
  <c r="U2" i="3601" s="1"/>
  <c r="F38" i="3596"/>
  <c r="F40" i="3596" s="1"/>
  <c r="G54" i="3599" s="1"/>
  <c r="F63" i="3596"/>
  <c r="E2" i="3601" s="1"/>
  <c r="L37" i="3596"/>
  <c r="L41" i="3596" s="1"/>
  <c r="M55" i="3597" s="1"/>
  <c r="L63" i="3596"/>
  <c r="K2" i="3601" s="1"/>
  <c r="X38" i="3596"/>
  <c r="X40" i="3596" s="1"/>
  <c r="Y54" i="3597" s="1"/>
  <c r="K38" i="3596"/>
  <c r="K40" i="3596" s="1"/>
  <c r="L54" i="3597" s="1"/>
  <c r="K63" i="3596"/>
  <c r="J2" i="3601" s="1"/>
  <c r="AQ54" i="3599"/>
  <c r="AR55" i="3597"/>
  <c r="N38" i="3596"/>
  <c r="N40" i="3596" s="1"/>
  <c r="O54" i="3597" s="1"/>
  <c r="J38" i="3596"/>
  <c r="J40" i="3596" s="1"/>
  <c r="K54" i="3599" s="1"/>
  <c r="J63" i="3596"/>
  <c r="I2" i="3601" s="1"/>
  <c r="E37" i="3596"/>
  <c r="E41" i="3596" s="1"/>
  <c r="F55" i="3597" s="1"/>
  <c r="E63" i="3596"/>
  <c r="D2" i="3601" s="1"/>
  <c r="P55" i="3599"/>
  <c r="D38" i="3596"/>
  <c r="D40" i="3596" s="1"/>
  <c r="E54" i="3597" s="1"/>
  <c r="D63" i="3596"/>
  <c r="C2" i="3601" s="1"/>
  <c r="AR54" i="3599"/>
  <c r="L54" i="3596"/>
  <c r="L56" i="3596" s="1"/>
  <c r="M54" i="3598" s="1"/>
  <c r="V54" i="3596"/>
  <c r="V56" i="3596" s="1"/>
  <c r="W54" i="3598" s="1"/>
  <c r="E38" i="3596"/>
  <c r="E40" i="3596" s="1"/>
  <c r="F54" i="3599" s="1"/>
  <c r="V60" i="3598"/>
  <c r="W60" i="3598"/>
  <c r="J37" i="3596"/>
  <c r="J41" i="3596" s="1"/>
  <c r="K55" i="3597" s="1"/>
  <c r="D54" i="3596"/>
  <c r="D56" i="3596" s="1"/>
  <c r="E54" i="3598" s="1"/>
  <c r="F37" i="3596"/>
  <c r="F41" i="3596" s="1"/>
  <c r="G55" i="3597" s="1"/>
  <c r="K37" i="3596"/>
  <c r="K41" i="3596" s="1"/>
  <c r="L38" i="3596"/>
  <c r="L40" i="3596" s="1"/>
  <c r="M54" i="3597" s="1"/>
  <c r="Y54" i="3599"/>
  <c r="P37" i="3596"/>
  <c r="P41" i="3596" s="1"/>
  <c r="Q55" i="3597" s="1"/>
  <c r="AC54" i="3597"/>
  <c r="AO55" i="3599"/>
  <c r="R54" i="3599"/>
  <c r="AA54" i="3599"/>
  <c r="Z54" i="3599"/>
  <c r="AA60" i="3598"/>
  <c r="M60" i="3598"/>
  <c r="X55" i="3597"/>
  <c r="Z53" i="3596"/>
  <c r="Z57" i="3596" s="1"/>
  <c r="AA55" i="3598" s="1"/>
  <c r="M38" i="3596"/>
  <c r="M40" i="3596" s="1"/>
  <c r="N54" i="3597" s="1"/>
  <c r="V37" i="3596"/>
  <c r="V41" i="3596" s="1"/>
  <c r="W55" i="3597" s="1"/>
  <c r="AL54" i="3599"/>
  <c r="P54" i="3597"/>
  <c r="AK55" i="3599"/>
  <c r="U60" i="3598"/>
  <c r="AY55" i="3599"/>
  <c r="X54" i="3597"/>
  <c r="U37" i="3596"/>
  <c r="U41" i="3596" s="1"/>
  <c r="V55" i="3597" s="1"/>
  <c r="BC54" i="3597"/>
  <c r="BC54" i="3599"/>
  <c r="T53" i="3596"/>
  <c r="T57" i="3596" s="1"/>
  <c r="U55" i="3598" s="1"/>
  <c r="Z60" i="3598"/>
  <c r="N60" i="3598"/>
  <c r="M53" i="3596"/>
  <c r="M57" i="3596" s="1"/>
  <c r="N55" i="3598" s="1"/>
  <c r="AZ55" i="3597"/>
  <c r="M54" i="3596"/>
  <c r="M56" i="3596" s="1"/>
  <c r="N54" i="3598" s="1"/>
  <c r="Y53" i="3596"/>
  <c r="Y57" i="3596" s="1"/>
  <c r="Z55" i="3598" s="1"/>
  <c r="AS54" i="3599"/>
  <c r="AS54" i="3597"/>
  <c r="J54" i="3599"/>
  <c r="J54" i="3597"/>
  <c r="AD55" i="3597"/>
  <c r="AD55" i="3599"/>
  <c r="D37" i="3596"/>
  <c r="D41" i="3596" s="1"/>
  <c r="E55" i="3597" s="1"/>
  <c r="AM55" i="3597"/>
  <c r="AM55" i="3599"/>
  <c r="H55" i="3597"/>
  <c r="H55" i="3599"/>
  <c r="AI54" i="3597"/>
  <c r="AI54" i="3599"/>
  <c r="H54" i="3599"/>
  <c r="H54" i="3597"/>
  <c r="AP55" i="3599"/>
  <c r="AP55" i="3597"/>
  <c r="U54" i="3597"/>
  <c r="U54" i="3599"/>
  <c r="AI55" i="3597"/>
  <c r="AI55" i="3599"/>
  <c r="AD54" i="3599"/>
  <c r="AD54" i="3597"/>
  <c r="AM54" i="3597"/>
  <c r="AM54" i="3599"/>
  <c r="O53" i="3596"/>
  <c r="O57" i="3596" s="1"/>
  <c r="P55" i="3598" s="1"/>
  <c r="O54" i="3596"/>
  <c r="O56" i="3596" s="1"/>
  <c r="P54" i="3598" s="1"/>
  <c r="P60" i="3598"/>
  <c r="I55" i="3597"/>
  <c r="I55" i="3599"/>
  <c r="J55" i="3597"/>
  <c r="J55" i="3599"/>
  <c r="U55" i="3597"/>
  <c r="U55" i="3599"/>
  <c r="R37" i="3596"/>
  <c r="R41" i="3596" s="1"/>
  <c r="R38" i="3596"/>
  <c r="R40" i="3596" s="1"/>
  <c r="AH54" i="3597"/>
  <c r="AH54" i="3599"/>
  <c r="S60" i="3598"/>
  <c r="R53" i="3596"/>
  <c r="R57" i="3596" s="1"/>
  <c r="S55" i="3598" s="1"/>
  <c r="R54" i="3596"/>
  <c r="R56" i="3596" s="1"/>
  <c r="S54" i="3598" s="1"/>
  <c r="AH55" i="3599"/>
  <c r="AH55" i="3597"/>
  <c r="AG54" i="3599"/>
  <c r="AG54" i="3597"/>
  <c r="AB54" i="3597"/>
  <c r="AB54" i="3599"/>
  <c r="AG55" i="3599"/>
  <c r="AG55" i="3597"/>
  <c r="AX55" i="3599"/>
  <c r="AX55" i="3597"/>
  <c r="S38" i="3596"/>
  <c r="S40" i="3596" s="1"/>
  <c r="S37" i="3596"/>
  <c r="S41" i="3596" s="1"/>
  <c r="AB55" i="3597"/>
  <c r="AB55" i="3599"/>
  <c r="O55" i="3599" l="1"/>
  <c r="V54" i="3599"/>
  <c r="E54" i="3599"/>
  <c r="Y55" i="3597"/>
  <c r="Q54" i="3599"/>
  <c r="Q55" i="3599"/>
  <c r="M55" i="3599"/>
  <c r="W54" i="3597"/>
  <c r="N55" i="3599"/>
  <c r="K54" i="3597"/>
  <c r="G54" i="3597"/>
  <c r="O54" i="3599"/>
  <c r="F55" i="3599"/>
  <c r="L54" i="3599"/>
  <c r="G55" i="3599"/>
  <c r="F54" i="3597"/>
  <c r="K55" i="3599"/>
  <c r="M54" i="3599"/>
  <c r="N54" i="3599"/>
  <c r="V55" i="3599"/>
  <c r="L55" i="3597"/>
  <c r="L55" i="3599"/>
  <c r="W55" i="3599"/>
  <c r="E55" i="3599"/>
  <c r="S55" i="3599"/>
  <c r="S55" i="3597"/>
  <c r="S54" i="3597"/>
  <c r="S54" i="3599"/>
  <c r="T54" i="3599"/>
  <c r="T54" i="3597"/>
  <c r="T55" i="3599"/>
  <c r="T55" i="3597"/>
</calcChain>
</file>

<file path=xl/sharedStrings.xml><?xml version="1.0" encoding="utf-8"?>
<sst xmlns="http://schemas.openxmlformats.org/spreadsheetml/2006/main" count="182" uniqueCount="106">
  <si>
    <t>Divisor</t>
  </si>
  <si>
    <t>Divisor Display</t>
  </si>
  <si>
    <t>$ 000</t>
  </si>
  <si>
    <t>Title 1</t>
  </si>
  <si>
    <t>Title 3</t>
  </si>
  <si>
    <t>Budget at Complete</t>
  </si>
  <si>
    <t>Project Data</t>
  </si>
  <si>
    <t>Planned Values cum</t>
  </si>
  <si>
    <t>Title 2a</t>
  </si>
  <si>
    <t>Title 2b</t>
  </si>
  <si>
    <t>Legend</t>
  </si>
  <si>
    <t>Input Data Cell for calculations</t>
  </si>
  <si>
    <t>Input Data Cell for information</t>
  </si>
  <si>
    <t>Calculated Data Cell (do not modify)</t>
  </si>
  <si>
    <t xml:space="preserve">© Kym Henderson </t>
  </si>
  <si>
    <t>Actual Costs cum</t>
  </si>
  <si>
    <t>Period</t>
  </si>
  <si>
    <t>Period Pct</t>
  </si>
  <si>
    <t>PVc</t>
  </si>
  <si>
    <t>EVc</t>
  </si>
  <si>
    <t>ACc</t>
  </si>
  <si>
    <t>ESc</t>
  </si>
  <si>
    <t>PVp</t>
  </si>
  <si>
    <t>EVp</t>
  </si>
  <si>
    <t>ACp</t>
  </si>
  <si>
    <t>ESp</t>
  </si>
  <si>
    <t>SPIc</t>
  </si>
  <si>
    <t>SPI(t)c</t>
  </si>
  <si>
    <t>CPIc</t>
  </si>
  <si>
    <t>SPIp</t>
  </si>
  <si>
    <t>SPI(t)p</t>
  </si>
  <si>
    <t>CPIp</t>
  </si>
  <si>
    <t>BAC =</t>
  </si>
  <si>
    <t>PD =</t>
  </si>
  <si>
    <t>Z(n) @ %</t>
  </si>
  <si>
    <t>ln SPI(t)p</t>
  </si>
  <si>
    <t>Std Dev (s)</t>
  </si>
  <si>
    <t>AFs</t>
  </si>
  <si>
    <t>CLs(+)</t>
  </si>
  <si>
    <t>CLs(-)</t>
  </si>
  <si>
    <t>IEAC(t)</t>
  </si>
  <si>
    <t>ln CPIp</t>
  </si>
  <si>
    <t>Std Dev (c)</t>
  </si>
  <si>
    <t>AFc</t>
  </si>
  <si>
    <t>CLc(+)</t>
  </si>
  <si>
    <t>CLc(-)</t>
  </si>
  <si>
    <t>IEAC</t>
  </si>
  <si>
    <r>
      <t>IEAC(t)</t>
    </r>
    <r>
      <rPr>
        <b/>
        <vertAlign val="subscript"/>
        <sz val="10"/>
        <rFont val="Arial"/>
        <family val="2"/>
      </rPr>
      <t>H</t>
    </r>
  </si>
  <si>
    <r>
      <t>IEAC(t)</t>
    </r>
    <r>
      <rPr>
        <b/>
        <vertAlign val="subscript"/>
        <sz val="10"/>
        <rFont val="Arial"/>
        <family val="2"/>
      </rPr>
      <t>L</t>
    </r>
  </si>
  <si>
    <r>
      <t>IEAC</t>
    </r>
    <r>
      <rPr>
        <b/>
        <vertAlign val="subscript"/>
        <sz val="10"/>
        <rFont val="Arial"/>
        <family val="2"/>
      </rPr>
      <t>H</t>
    </r>
  </si>
  <si>
    <r>
      <t>IEAC</t>
    </r>
    <r>
      <rPr>
        <b/>
        <vertAlign val="subscript"/>
        <sz val="10"/>
        <rFont val="Arial"/>
        <family val="2"/>
      </rPr>
      <t>L</t>
    </r>
  </si>
  <si>
    <t>Final Duration</t>
  </si>
  <si>
    <t>Final Cost</t>
  </si>
  <si>
    <t>Schedule</t>
  </si>
  <si>
    <t>Cost</t>
  </si>
  <si>
    <t>Sum Ii^2</t>
  </si>
  <si>
    <t>xxx</t>
  </si>
  <si>
    <t xml:space="preserve"> - 2Ak * Sum Ii</t>
  </si>
  <si>
    <t>k*Ak^2</t>
  </si>
  <si>
    <t>Variation(k)</t>
  </si>
  <si>
    <t>ln SPI(t)c</t>
  </si>
  <si>
    <t>ln CPIc</t>
  </si>
  <si>
    <t>© Walt Lipke</t>
  </si>
  <si>
    <t>IEAC(t) H</t>
  </si>
  <si>
    <t>IEAC(t) L</t>
  </si>
  <si>
    <t>IEAC H</t>
  </si>
  <si>
    <t>IEAC L</t>
  </si>
  <si>
    <t>Pct [Cumulative]</t>
  </si>
  <si>
    <t>Pct [Period]</t>
  </si>
  <si>
    <r>
      <t>IEAC</t>
    </r>
    <r>
      <rPr>
        <sz val="7"/>
        <rFont val="Arial"/>
        <family val="2"/>
      </rPr>
      <t xml:space="preserve"> CPI</t>
    </r>
  </si>
  <si>
    <r>
      <t>IEAC(t)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SPI(t)</t>
    </r>
  </si>
  <si>
    <t>Cum Pct</t>
  </si>
  <si>
    <t>Planned Duration</t>
  </si>
  <si>
    <t>BAC</t>
  </si>
  <si>
    <t>Earned Value cum</t>
  </si>
  <si>
    <t>Earned Schedule cum</t>
  </si>
  <si>
    <t>Percentage Complete cum</t>
  </si>
  <si>
    <t>Percentage Complete period</t>
  </si>
  <si>
    <t>Input Data Sheet</t>
  </si>
  <si>
    <t>Status Date</t>
  </si>
  <si>
    <t>Periods</t>
  </si>
  <si>
    <t>Weekly (W) / Monthly (M)</t>
  </si>
  <si>
    <t>Duration Multiplier</t>
  </si>
  <si>
    <t>Project Start Date</t>
  </si>
  <si>
    <t>Period Ending</t>
  </si>
  <si>
    <t>Planned Completion Date</t>
  </si>
  <si>
    <t>Actual Completion Date</t>
  </si>
  <si>
    <t>IECD H</t>
  </si>
  <si>
    <t>IECD L</t>
  </si>
  <si>
    <r>
      <t>IECD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SPI(t)</t>
    </r>
  </si>
  <si>
    <t>Example using Real Data</t>
  </si>
  <si>
    <t>PV</t>
  </si>
  <si>
    <t>EV</t>
  </si>
  <si>
    <t>AC</t>
  </si>
  <si>
    <t>Statistical Forecast Confidence Level %</t>
  </si>
  <si>
    <t>Example Project Analysis</t>
  </si>
  <si>
    <t>Sched Analysis - Period Remove</t>
  </si>
  <si>
    <t>Cost Analysis - Period Remove</t>
  </si>
  <si>
    <t xml:space="preserve">Cost and Schedule Forecast Using Statistical Methods Template </t>
  </si>
  <si>
    <t>MOD (S)</t>
  </si>
  <si>
    <t>MOD (C)</t>
  </si>
  <si>
    <t>M</t>
  </si>
  <si>
    <t xml:space="preserve">    Interpretation:  At  </t>
  </si>
  <si>
    <t>Margin of Error Schedule</t>
  </si>
  <si>
    <t>Margin of Error Cost</t>
  </si>
  <si>
    <t>Confidence Level the nominal forecast at Period ___  is within ___%  of the final duration.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</si>
</sst>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d\ mmm\ yy"/>
    <numFmt numFmtId="165" formatCode="0.0%"/>
    <numFmt numFmtId="166" formatCode="0.0"/>
    <numFmt numFmtId="167" formatCode="#,##0.0"/>
    <numFmt numFmtId="168" formatCode="dd\ mmm"/>
    <numFmt numFmtId="169" formatCode="0.0_);[Red]\(0.0\)"/>
    <numFmt numFmtId="170" formatCode="0.000"/>
    <numFmt numFmtId="171" formatCode="dd\ mmmm\ yyyy"/>
  </numFmts>
  <fonts count="18" x14ac:knownFonts="1">
    <font>
      <sz val="10"/>
      <name val="Arial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vertAlign val="subscript"/>
      <sz val="10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u/>
      <sz val="1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/>
    <xf numFmtId="167" fontId="0" fillId="0" borderId="0" xfId="0" applyNumberFormat="1"/>
    <xf numFmtId="0" fontId="0" fillId="0" borderId="5" xfId="0" applyBorder="1" applyAlignment="1">
      <alignment horizontal="center"/>
    </xf>
    <xf numFmtId="169" fontId="0" fillId="0" borderId="0" xfId="0" applyNumberFormat="1"/>
    <xf numFmtId="0" fontId="0" fillId="0" borderId="0" xfId="0" applyBorder="1"/>
    <xf numFmtId="2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/>
    <xf numFmtId="0" fontId="1" fillId="0" borderId="9" xfId="0" applyFont="1" applyBorder="1"/>
    <xf numFmtId="0" fontId="0" fillId="0" borderId="9" xfId="0" applyBorder="1"/>
    <xf numFmtId="0" fontId="6" fillId="0" borderId="0" xfId="0" applyFont="1"/>
    <xf numFmtId="0" fontId="0" fillId="0" borderId="0" xfId="0" applyFill="1"/>
    <xf numFmtId="3" fontId="0" fillId="2" borderId="9" xfId="0" quotePrefix="1" applyNumberFormat="1" applyFill="1" applyBorder="1" applyAlignment="1">
      <alignment horizontal="right"/>
    </xf>
    <xf numFmtId="167" fontId="3" fillId="0" borderId="2" xfId="0" applyNumberFormat="1" applyFont="1" applyBorder="1"/>
    <xf numFmtId="3" fontId="0" fillId="0" borderId="2" xfId="0" applyNumberFormat="1" applyBorder="1"/>
    <xf numFmtId="167" fontId="1" fillId="0" borderId="0" xfId="0" applyNumberFormat="1" applyFont="1" applyBorder="1"/>
    <xf numFmtId="3" fontId="0" fillId="0" borderId="0" xfId="0" applyNumberFormat="1" applyBorder="1"/>
    <xf numFmtId="0" fontId="0" fillId="0" borderId="5" xfId="0" applyBorder="1"/>
    <xf numFmtId="167" fontId="3" fillId="0" borderId="0" xfId="0" applyNumberFormat="1" applyFont="1" applyBorder="1"/>
    <xf numFmtId="167" fontId="3" fillId="3" borderId="9" xfId="0" applyNumberFormat="1" applyFont="1" applyFill="1" applyBorder="1"/>
    <xf numFmtId="167" fontId="3" fillId="0" borderId="0" xfId="0" applyNumberFormat="1" applyFont="1" applyFill="1" applyBorder="1"/>
    <xf numFmtId="167" fontId="3" fillId="2" borderId="9" xfId="0" applyNumberFormat="1" applyFont="1" applyFill="1" applyBorder="1"/>
    <xf numFmtId="38" fontId="0" fillId="4" borderId="10" xfId="0" applyNumberFormat="1" applyFill="1" applyBorder="1"/>
    <xf numFmtId="167" fontId="3" fillId="0" borderId="7" xfId="0" applyNumberFormat="1" applyFont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0" fillId="0" borderId="5" xfId="0" applyFill="1" applyBorder="1"/>
    <xf numFmtId="3" fontId="0" fillId="0" borderId="0" xfId="0" quotePrefix="1" applyNumberForma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3" fontId="3" fillId="3" borderId="9" xfId="0" applyNumberFormat="1" applyFont="1" applyFill="1" applyBorder="1"/>
    <xf numFmtId="166" fontId="0" fillId="4" borderId="11" xfId="0" applyNumberForma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65" fontId="0" fillId="4" borderId="11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/>
    <xf numFmtId="3" fontId="0" fillId="4" borderId="11" xfId="0" applyNumberFormat="1" applyFill="1" applyBorder="1" applyAlignment="1">
      <alignment horizontal="center"/>
    </xf>
    <xf numFmtId="0" fontId="0" fillId="5" borderId="0" xfId="0" applyFill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0" fontId="1" fillId="2" borderId="0" xfId="0" applyNumberFormat="1" applyFon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70" fontId="0" fillId="3" borderId="0" xfId="0" applyNumberFormat="1" applyFill="1" applyAlignment="1">
      <alignment horizontal="center"/>
    </xf>
    <xf numFmtId="0" fontId="3" fillId="5" borderId="0" xfId="0" applyFont="1" applyFill="1" applyAlignment="1">
      <alignment horizontal="center"/>
    </xf>
    <xf numFmtId="170" fontId="3" fillId="6" borderId="0" xfId="0" applyNumberFormat="1" applyFont="1" applyFill="1" applyBorder="1" applyAlignment="1">
      <alignment horizontal="center"/>
    </xf>
    <xf numFmtId="170" fontId="3" fillId="0" borderId="0" xfId="0" applyNumberFormat="1" applyFont="1" applyAlignment="1">
      <alignment horizontal="center"/>
    </xf>
    <xf numFmtId="170" fontId="3" fillId="5" borderId="0" xfId="0" applyNumberFormat="1" applyFont="1" applyFill="1" applyAlignment="1">
      <alignment horizontal="center"/>
    </xf>
    <xf numFmtId="170" fontId="3" fillId="0" borderId="0" xfId="0" applyNumberFormat="1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17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8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70" fontId="0" fillId="5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/>
    <xf numFmtId="3" fontId="0" fillId="7" borderId="0" xfId="0" applyNumberFormat="1" applyFill="1" applyAlignment="1">
      <alignment horizontal="center"/>
    </xf>
    <xf numFmtId="170" fontId="0" fillId="7" borderId="0" xfId="0" quotePrefix="1" applyNumberFormat="1" applyFill="1" applyAlignment="1">
      <alignment horizontal="center"/>
    </xf>
    <xf numFmtId="1" fontId="3" fillId="7" borderId="0" xfId="0" applyNumberFormat="1" applyFont="1" applyFill="1" applyAlignment="1">
      <alignment horizontal="centerContinuous"/>
    </xf>
    <xf numFmtId="0" fontId="9" fillId="5" borderId="0" xfId="0" applyFont="1" applyFill="1"/>
    <xf numFmtId="170" fontId="1" fillId="3" borderId="0" xfId="0" applyNumberFormat="1" applyFont="1" applyFill="1" applyAlignment="1">
      <alignment horizontal="center"/>
    </xf>
    <xf numFmtId="170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0" fontId="0" fillId="0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70" fontId="3" fillId="2" borderId="4" xfId="0" applyNumberFormat="1" applyFont="1" applyFill="1" applyBorder="1" applyAlignment="1">
      <alignment horizontal="left"/>
    </xf>
    <xf numFmtId="0" fontId="0" fillId="0" borderId="4" xfId="0" applyBorder="1" applyAlignment="1">
      <alignment horizontal="left"/>
    </xf>
    <xf numFmtId="1" fontId="0" fillId="8" borderId="4" xfId="0" applyNumberFormat="1" applyFill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170" fontId="3" fillId="2" borderId="4" xfId="0" applyNumberFormat="1" applyFont="1" applyFill="1" applyBorder="1" applyAlignment="1"/>
    <xf numFmtId="0" fontId="3" fillId="0" borderId="4" xfId="0" applyFont="1" applyBorder="1" applyAlignment="1"/>
    <xf numFmtId="0" fontId="3" fillId="8" borderId="4" xfId="0" applyFont="1" applyFill="1" applyBorder="1" applyAlignment="1"/>
    <xf numFmtId="167" fontId="3" fillId="0" borderId="0" xfId="0" applyNumberFormat="1" applyFont="1" applyAlignment="1">
      <alignment horizontal="center"/>
    </xf>
    <xf numFmtId="1" fontId="1" fillId="9" borderId="0" xfId="0" applyNumberFormat="1" applyFont="1" applyFill="1" applyAlignment="1">
      <alignment horizontal="center"/>
    </xf>
    <xf numFmtId="2" fontId="1" fillId="9" borderId="0" xfId="0" applyNumberFormat="1" applyFont="1" applyFill="1" applyAlignment="1">
      <alignment horizontal="center"/>
    </xf>
    <xf numFmtId="2" fontId="0" fillId="9" borderId="4" xfId="0" applyNumberFormat="1" applyFill="1" applyBorder="1" applyAlignment="1">
      <alignment horizontal="left"/>
    </xf>
    <xf numFmtId="1" fontId="3" fillId="9" borderId="4" xfId="0" applyNumberFormat="1" applyFont="1" applyFill="1" applyBorder="1" applyAlignment="1"/>
    <xf numFmtId="170" fontId="0" fillId="0" borderId="0" xfId="0" quotePrefix="1" applyNumberFormat="1" applyAlignment="1">
      <alignment horizontal="center"/>
    </xf>
    <xf numFmtId="9" fontId="3" fillId="3" borderId="9" xfId="0" applyNumberFormat="1" applyFont="1" applyFill="1" applyBorder="1"/>
    <xf numFmtId="4" fontId="0" fillId="3" borderId="9" xfId="0" applyNumberFormat="1" applyFill="1" applyBorder="1" applyAlignment="1">
      <alignment horizontal="center"/>
    </xf>
    <xf numFmtId="0" fontId="7" fillId="10" borderId="0" xfId="0" applyFont="1" applyFill="1" applyAlignment="1">
      <alignment horizontal="center" vertical="center"/>
    </xf>
    <xf numFmtId="3" fontId="0" fillId="3" borderId="9" xfId="0" applyNumberFormat="1" applyFill="1" applyBorder="1" applyAlignment="1">
      <alignment horizontal="center"/>
    </xf>
    <xf numFmtId="3" fontId="3" fillId="9" borderId="0" xfId="0" applyNumberFormat="1" applyFont="1" applyFill="1" applyAlignment="1">
      <alignment horizontal="center"/>
    </xf>
    <xf numFmtId="4" fontId="0" fillId="4" borderId="11" xfId="0" applyNumberFormat="1" applyFill="1" applyBorder="1" applyAlignment="1">
      <alignment horizontal="center"/>
    </xf>
    <xf numFmtId="4" fontId="0" fillId="0" borderId="0" xfId="0" applyNumberFormat="1" applyBorder="1"/>
    <xf numFmtId="3" fontId="3" fillId="0" borderId="0" xfId="0" applyNumberFormat="1" applyFont="1" applyFill="1" applyAlignment="1">
      <alignment horizontal="center"/>
    </xf>
    <xf numFmtId="3" fontId="3" fillId="3" borderId="9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right"/>
    </xf>
    <xf numFmtId="164" fontId="3" fillId="3" borderId="9" xfId="0" applyNumberFormat="1" applyFont="1" applyFill="1" applyBorder="1" applyAlignment="1">
      <alignment horizontal="right"/>
    </xf>
    <xf numFmtId="168" fontId="3" fillId="0" borderId="0" xfId="0" applyNumberFormat="1" applyFont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2" fontId="0" fillId="4" borderId="10" xfId="0" applyNumberFormat="1" applyFill="1" applyBorder="1" applyAlignment="1">
      <alignment horizontal="right"/>
    </xf>
    <xf numFmtId="168" fontId="3" fillId="0" borderId="0" xfId="0" quotePrefix="1" applyNumberFormat="1" applyFont="1" applyBorder="1" applyAlignment="1">
      <alignment horizontal="center"/>
    </xf>
    <xf numFmtId="168" fontId="3" fillId="0" borderId="0" xfId="0" quotePrefix="1" applyNumberFormat="1" applyFont="1" applyBorder="1" applyAlignment="1">
      <alignment horizontal="left"/>
    </xf>
    <xf numFmtId="4" fontId="0" fillId="7" borderId="0" xfId="0" applyNumberFormat="1" applyFill="1" applyAlignment="1">
      <alignment horizontal="center"/>
    </xf>
    <xf numFmtId="0" fontId="7" fillId="10" borderId="0" xfId="0" applyFont="1" applyFill="1" applyAlignment="1">
      <alignment horizontal="centerContinuous"/>
    </xf>
    <xf numFmtId="0" fontId="0" fillId="10" borderId="0" xfId="0" applyFill="1" applyAlignment="1">
      <alignment horizontal="centerContinuous"/>
    </xf>
    <xf numFmtId="0" fontId="0" fillId="10" borderId="0" xfId="0" applyFill="1"/>
    <xf numFmtId="0" fontId="1" fillId="8" borderId="9" xfId="0" applyFont="1" applyFill="1" applyBorder="1" applyAlignment="1">
      <alignment horizontal="center"/>
    </xf>
    <xf numFmtId="3" fontId="0" fillId="4" borderId="9" xfId="0" applyNumberFormat="1" applyFill="1" applyBorder="1" applyAlignment="1">
      <alignment horizontal="center"/>
    </xf>
    <xf numFmtId="1" fontId="0" fillId="0" borderId="0" xfId="0" applyNumberFormat="1"/>
    <xf numFmtId="0" fontId="0" fillId="0" borderId="9" xfId="0" applyFill="1" applyBorder="1"/>
    <xf numFmtId="10" fontId="0" fillId="3" borderId="9" xfId="0" applyNumberFormat="1" applyFill="1" applyBorder="1" applyAlignment="1">
      <alignment horizontal="center"/>
    </xf>
    <xf numFmtId="10" fontId="0" fillId="4" borderId="9" xfId="0" applyNumberFormat="1" applyFill="1" applyBorder="1"/>
    <xf numFmtId="170" fontId="0" fillId="0" borderId="0" xfId="0" applyNumberFormat="1" applyBorder="1" applyAlignment="1">
      <alignment horizontal="center"/>
    </xf>
    <xf numFmtId="0" fontId="3" fillId="8" borderId="4" xfId="0" applyFont="1" applyFill="1" applyBorder="1" applyAlignment="1">
      <alignment horizontal="left"/>
    </xf>
    <xf numFmtId="170" fontId="0" fillId="4" borderId="11" xfId="0" applyNumberFormat="1" applyFill="1" applyBorder="1" applyAlignment="1">
      <alignment horizontal="center"/>
    </xf>
    <xf numFmtId="0" fontId="12" fillId="10" borderId="0" xfId="0" applyFont="1" applyFill="1" applyAlignment="1">
      <alignment horizontal="centerContinuous" vertical="center"/>
    </xf>
    <xf numFmtId="0" fontId="12" fillId="12" borderId="0" xfId="0" applyFont="1" applyFill="1" applyAlignment="1">
      <alignment horizontal="centerContinuous" vertical="center"/>
    </xf>
    <xf numFmtId="165" fontId="0" fillId="0" borderId="0" xfId="0" applyNumberForma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14" fillId="0" borderId="0" xfId="0" applyFont="1"/>
    <xf numFmtId="0" fontId="5" fillId="14" borderId="0" xfId="0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4" fontId="3" fillId="3" borderId="9" xfId="0" applyNumberFormat="1" applyFont="1" applyFill="1" applyBorder="1" applyAlignment="1">
      <alignment horizontal="right"/>
    </xf>
    <xf numFmtId="0" fontId="15" fillId="15" borderId="16" xfId="0" applyFont="1" applyFill="1" applyBorder="1" applyAlignment="1" applyProtection="1">
      <alignment vertical="center"/>
    </xf>
    <xf numFmtId="0" fontId="16" fillId="15" borderId="16" xfId="0" applyFont="1" applyFill="1" applyBorder="1" applyAlignment="1" applyProtection="1">
      <alignment vertical="center"/>
    </xf>
    <xf numFmtId="0" fontId="13" fillId="15" borderId="16" xfId="0" applyFont="1" applyFill="1" applyBorder="1" applyProtection="1"/>
    <xf numFmtId="0" fontId="15" fillId="15" borderId="15" xfId="0" applyFont="1" applyFill="1" applyBorder="1" applyAlignment="1" applyProtection="1">
      <alignment vertical="center"/>
    </xf>
    <xf numFmtId="0" fontId="0" fillId="15" borderId="17" xfId="0" applyFill="1" applyBorder="1"/>
    <xf numFmtId="171" fontId="3" fillId="2" borderId="12" xfId="0" applyNumberFormat="1" applyFont="1" applyFill="1" applyBorder="1" applyAlignment="1">
      <alignment horizontal="left"/>
    </xf>
    <xf numFmtId="171" fontId="3" fillId="2" borderId="13" xfId="0" applyNumberFormat="1" applyFont="1" applyFill="1" applyBorder="1" applyAlignment="1">
      <alignment horizontal="left"/>
    </xf>
    <xf numFmtId="171" fontId="3" fillId="2" borderId="14" xfId="0" applyNumberFormat="1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11" borderId="12" xfId="0" applyFill="1" applyBorder="1" applyAlignment="1">
      <alignment horizontal="left"/>
    </xf>
    <xf numFmtId="0" fontId="0" fillId="11" borderId="13" xfId="0" applyFill="1" applyBorder="1" applyAlignment="1">
      <alignment horizontal="left"/>
    </xf>
    <xf numFmtId="0" fontId="0" fillId="11" borderId="14" xfId="0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171" fontId="2" fillId="0" borderId="4" xfId="0" applyNumberFormat="1" applyFont="1" applyBorder="1" applyAlignment="1">
      <alignment horizontal="center"/>
    </xf>
    <xf numFmtId="171" fontId="2" fillId="0" borderId="0" xfId="0" applyNumberFormat="1" applyFont="1" applyBorder="1" applyAlignment="1">
      <alignment horizontal="center"/>
    </xf>
    <xf numFmtId="171" fontId="2" fillId="0" borderId="5" xfId="0" applyNumberFormat="1" applyFont="1" applyBorder="1" applyAlignment="1">
      <alignment horizontal="center"/>
    </xf>
    <xf numFmtId="9" fontId="17" fillId="15" borderId="1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22">
    <dxf>
      <font>
        <b val="0"/>
        <i val="0"/>
        <condense val="0"/>
        <extend val="0"/>
        <color indexed="43"/>
      </font>
    </dxf>
    <dxf>
      <font>
        <color theme="0"/>
      </font>
    </dxf>
    <dxf>
      <font>
        <strike val="0"/>
        <condense val="0"/>
        <extend val="0"/>
        <color indexed="42"/>
      </font>
    </dxf>
    <dxf>
      <font>
        <strike val="0"/>
        <condense val="0"/>
        <extend val="0"/>
        <color indexed="42"/>
      </font>
    </dxf>
    <dxf>
      <font>
        <strike val="0"/>
        <condense val="0"/>
        <extend val="0"/>
        <color indexed="42"/>
      </font>
    </dxf>
    <dxf>
      <font>
        <color theme="0"/>
      </font>
      <fill>
        <patternFill patternType="none">
          <bgColor auto="1"/>
        </patternFill>
      </fill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44"/>
      </font>
    </dxf>
    <dxf>
      <font>
        <condense val="0"/>
        <extend val="0"/>
        <color indexed="45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43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b val="0"/>
        <i val="0"/>
        <condense val="0"/>
        <extend val="0"/>
        <color indexed="43"/>
      </font>
    </dxf>
    <dxf>
      <font>
        <b val="0"/>
        <i val="0"/>
        <condense val="0"/>
        <extend val="0"/>
        <color indexed="43"/>
      </font>
    </dxf>
    <dxf>
      <font>
        <b val="0"/>
        <i val="0"/>
        <condense val="0"/>
        <extend val="0"/>
        <color indexed="43"/>
      </font>
    </dxf>
    <dxf>
      <font>
        <b val="0"/>
        <i val="0"/>
        <condense val="0"/>
        <extend val="0"/>
        <color indexed="42"/>
      </font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467811158798282E-2"/>
          <c:y val="8.8923556942277687E-2"/>
          <c:w val="0.96266094420600856"/>
          <c:h val="0.8455538221528861"/>
        </c:manualLayout>
      </c:layout>
      <c:lineChart>
        <c:grouping val="standard"/>
        <c:varyColors val="0"/>
        <c:ser>
          <c:idx val="0"/>
          <c:order val="0"/>
          <c:tx>
            <c:strRef>
              <c:f>'Stat Forecast Cost'!$B$54</c:f>
              <c:strCache>
                <c:ptCount val="1"/>
                <c:pt idx="0">
                  <c:v>IEAC H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'Stat Forecast Cost'!$C$49:$BC$49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'Stat Forecast Cost'!$C$54:$BC$54</c:f>
              <c:numCache>
                <c:formatCode>#,##0.00</c:formatCode>
                <c:ptCount val="35"/>
                <c:pt idx="0" formatCode="#,##0">
                  <c:v>#N/A</c:v>
                </c:pt>
                <c:pt idx="1">
                  <c:v>#N/A</c:v>
                </c:pt>
                <c:pt idx="2">
                  <c:v>179.18096999981574</c:v>
                </c:pt>
                <c:pt idx="3">
                  <c:v>134.52714441395011</c:v>
                </c:pt>
                <c:pt idx="4">
                  <c:v>101.77608458355641</c:v>
                </c:pt>
                <c:pt idx="5">
                  <c:v>88.634560772940006</c:v>
                </c:pt>
                <c:pt idx="6">
                  <c:v>74.851879281431351</c:v>
                </c:pt>
                <c:pt idx="7">
                  <c:v>70.39833254351359</c:v>
                </c:pt>
                <c:pt idx="8">
                  <c:v>70.138596108205235</c:v>
                </c:pt>
                <c:pt idx="9">
                  <c:v>63.057961564691603</c:v>
                </c:pt>
                <c:pt idx="10">
                  <c:v>59.256976463444097</c:v>
                </c:pt>
                <c:pt idx="11">
                  <c:v>58.776698140745708</c:v>
                </c:pt>
                <c:pt idx="12">
                  <c:v>58.936716672658768</c:v>
                </c:pt>
                <c:pt idx="13">
                  <c:v>63.375181231421791</c:v>
                </c:pt>
                <c:pt idx="14">
                  <c:v>62.328221126813588</c:v>
                </c:pt>
                <c:pt idx="15">
                  <c:v>57.854360937133137</c:v>
                </c:pt>
                <c:pt idx="16">
                  <c:v>53.852448314248299</c:v>
                </c:pt>
                <c:pt idx="17">
                  <c:v>49.28877631735385</c:v>
                </c:pt>
                <c:pt idx="18">
                  <c:v>47.355673893695304</c:v>
                </c:pt>
                <c:pt idx="19">
                  <c:v>47.202305169502139</c:v>
                </c:pt>
                <c:pt idx="20">
                  <c:v>46.640836707047079</c:v>
                </c:pt>
                <c:pt idx="21">
                  <c:v>46.66381810948193</c:v>
                </c:pt>
                <c:pt idx="22">
                  <c:v>46.521179003444061</c:v>
                </c:pt>
                <c:pt idx="23">
                  <c:v>46.283587309500277</c:v>
                </c:pt>
                <c:pt idx="24">
                  <c:v>44.509025483327946</c:v>
                </c:pt>
                <c:pt idx="25">
                  <c:v>43.968089383979027</c:v>
                </c:pt>
                <c:pt idx="26">
                  <c:v>43.982999999999997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'Stat Forecast Cost'!$B$55</c:f>
              <c:strCache>
                <c:ptCount val="1"/>
                <c:pt idx="0">
                  <c:v>IEAC L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'Stat Forecast Cost'!$C$49:$BC$49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'Stat Forecast Cost'!$C$55:$BC$55</c:f>
              <c:numCache>
                <c:formatCode>#,##0.00</c:formatCode>
                <c:ptCount val="35"/>
                <c:pt idx="0" formatCode="#,##0">
                  <c:v>#N/A</c:v>
                </c:pt>
                <c:pt idx="1">
                  <c:v>#N/A</c:v>
                </c:pt>
                <c:pt idx="2">
                  <c:v>17.136541636210726</c:v>
                </c:pt>
                <c:pt idx="3">
                  <c:v>33.228948732023376</c:v>
                </c:pt>
                <c:pt idx="4">
                  <c:v>46.194760570105437</c:v>
                </c:pt>
                <c:pt idx="5">
                  <c:v>51.064655785851656</c:v>
                </c:pt>
                <c:pt idx="6">
                  <c:v>36.751591259793173</c:v>
                </c:pt>
                <c:pt idx="7">
                  <c:v>37.97268927047579</c:v>
                </c:pt>
                <c:pt idx="8">
                  <c:v>42.142851790862885</c:v>
                </c:pt>
                <c:pt idx="9">
                  <c:v>38.367977014815345</c:v>
                </c:pt>
                <c:pt idx="10">
                  <c:v>38.491145232014468</c:v>
                </c:pt>
                <c:pt idx="11">
                  <c:v>40.343814404326871</c:v>
                </c:pt>
                <c:pt idx="12">
                  <c:v>42.178815820333021</c:v>
                </c:pt>
                <c:pt idx="13">
                  <c:v>44.644268739751787</c:v>
                </c:pt>
                <c:pt idx="14">
                  <c:v>44.812294894323742</c:v>
                </c:pt>
                <c:pt idx="15">
                  <c:v>43.261141573886903</c:v>
                </c:pt>
                <c:pt idx="16">
                  <c:v>41.073331237495751</c:v>
                </c:pt>
                <c:pt idx="17">
                  <c:v>38.601780173724826</c:v>
                </c:pt>
                <c:pt idx="18">
                  <c:v>38.266673137383926</c:v>
                </c:pt>
                <c:pt idx="19">
                  <c:v>39.229076256874187</c:v>
                </c:pt>
                <c:pt idx="20">
                  <c:v>39.764525891910012</c:v>
                </c:pt>
                <c:pt idx="21">
                  <c:v>40.579410162332543</c:v>
                </c:pt>
                <c:pt idx="22">
                  <c:v>41.220367087791502</c:v>
                </c:pt>
                <c:pt idx="23">
                  <c:v>41.792626037340682</c:v>
                </c:pt>
                <c:pt idx="24">
                  <c:v>41.576336757492527</c:v>
                </c:pt>
                <c:pt idx="25">
                  <c:v>42.401767914202892</c:v>
                </c:pt>
                <c:pt idx="26">
                  <c:v>43.982999999999997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'Stat Forecast Cost'!$B$56</c:f>
              <c:strCache>
                <c:ptCount val="1"/>
                <c:pt idx="0">
                  <c:v>IEAC 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'Stat Forecast Cost'!$C$49:$BC$49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'Stat Forecast Cost'!$C$56:$BC$56</c:f>
              <c:numCache>
                <c:formatCode>#,##0.00</c:formatCode>
                <c:ptCount val="35"/>
                <c:pt idx="0" formatCode="#,##0">
                  <c:v>#N/A</c:v>
                </c:pt>
                <c:pt idx="1">
                  <c:v>66.014492858723258</c:v>
                </c:pt>
                <c:pt idx="2">
                  <c:v>55.412472899325358</c:v>
                </c:pt>
                <c:pt idx="3">
                  <c:v>66.859521272565615</c:v>
                </c:pt>
                <c:pt idx="4">
                  <c:v>68.567644403903699</c:v>
                </c:pt>
                <c:pt idx="5">
                  <c:v>67.276246451480418</c:v>
                </c:pt>
                <c:pt idx="6">
                  <c:v>52.449267605740182</c:v>
                </c:pt>
                <c:pt idx="7">
                  <c:v>51.703133433424185</c:v>
                </c:pt>
                <c:pt idx="8">
                  <c:v>54.367641668618347</c:v>
                </c:pt>
                <c:pt idx="9">
                  <c:v>49.187462019453669</c:v>
                </c:pt>
                <c:pt idx="10">
                  <c:v>47.758443097158114</c:v>
                </c:pt>
                <c:pt idx="11">
                  <c:v>48.695751365898332</c:v>
                </c:pt>
                <c:pt idx="12">
                  <c:v>49.858609262505759</c:v>
                </c:pt>
                <c:pt idx="13">
                  <c:v>53.191527730702269</c:v>
                </c:pt>
                <c:pt idx="14">
                  <c:v>52.849509225473327</c:v>
                </c:pt>
                <c:pt idx="15">
                  <c:v>50.028448898282555</c:v>
                </c:pt>
                <c:pt idx="16">
                  <c:v>47.030835071910424</c:v>
                </c:pt>
                <c:pt idx="17">
                  <c:v>43.619198851358874</c:v>
                </c:pt>
                <c:pt idx="18">
                  <c:v>42.569285806677371</c:v>
                </c:pt>
                <c:pt idx="19">
                  <c:v>43.031416767225387</c:v>
                </c:pt>
                <c:pt idx="20">
                  <c:v>43.065656373236905</c:v>
                </c:pt>
                <c:pt idx="21">
                  <c:v>43.515402041175584</c:v>
                </c:pt>
                <c:pt idx="22">
                  <c:v>43.790639135308616</c:v>
                </c:pt>
                <c:pt idx="23">
                  <c:v>43.980821457682573</c:v>
                </c:pt>
                <c:pt idx="24">
                  <c:v>43.017696733352189</c:v>
                </c:pt>
                <c:pt idx="25">
                  <c:v>43.177826736536971</c:v>
                </c:pt>
                <c:pt idx="26">
                  <c:v>43.982999999999997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'Stat Forecast Cost'!$B$59</c:f>
              <c:strCache>
                <c:ptCount val="1"/>
                <c:pt idx="0">
                  <c:v>Final Cost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'Stat Forecast Cost'!$C$49:$BC$49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'Stat Forecast Cost'!$C$59:$BC$59</c:f>
              <c:numCache>
                <c:formatCode>#,##0.00</c:formatCode>
                <c:ptCount val="35"/>
                <c:pt idx="0">
                  <c:v>43.982999999999997</c:v>
                </c:pt>
                <c:pt idx="1">
                  <c:v>43.982999999999997</c:v>
                </c:pt>
                <c:pt idx="2">
                  <c:v>43.982999999999997</c:v>
                </c:pt>
                <c:pt idx="3">
                  <c:v>43.982999999999997</c:v>
                </c:pt>
                <c:pt idx="4">
                  <c:v>43.982999999999997</c:v>
                </c:pt>
                <c:pt idx="5">
                  <c:v>43.982999999999997</c:v>
                </c:pt>
                <c:pt idx="6">
                  <c:v>43.982999999999997</c:v>
                </c:pt>
                <c:pt idx="7">
                  <c:v>43.982999999999997</c:v>
                </c:pt>
                <c:pt idx="8">
                  <c:v>43.982999999999997</c:v>
                </c:pt>
                <c:pt idx="9">
                  <c:v>43.982999999999997</c:v>
                </c:pt>
                <c:pt idx="10">
                  <c:v>43.982999999999997</c:v>
                </c:pt>
                <c:pt idx="11">
                  <c:v>43.982999999999997</c:v>
                </c:pt>
                <c:pt idx="12">
                  <c:v>43.982999999999997</c:v>
                </c:pt>
                <c:pt idx="13">
                  <c:v>43.982999999999997</c:v>
                </c:pt>
                <c:pt idx="14">
                  <c:v>43.982999999999997</c:v>
                </c:pt>
                <c:pt idx="15">
                  <c:v>43.982999999999997</c:v>
                </c:pt>
                <c:pt idx="16">
                  <c:v>43.982999999999997</c:v>
                </c:pt>
                <c:pt idx="17">
                  <c:v>43.982999999999997</c:v>
                </c:pt>
                <c:pt idx="18">
                  <c:v>43.982999999999997</c:v>
                </c:pt>
                <c:pt idx="19">
                  <c:v>43.982999999999997</c:v>
                </c:pt>
                <c:pt idx="20">
                  <c:v>43.982999999999997</c:v>
                </c:pt>
                <c:pt idx="21">
                  <c:v>43.982999999999997</c:v>
                </c:pt>
                <c:pt idx="22">
                  <c:v>43.982999999999997</c:v>
                </c:pt>
                <c:pt idx="23">
                  <c:v>43.982999999999997</c:v>
                </c:pt>
                <c:pt idx="24">
                  <c:v>43.982999999999997</c:v>
                </c:pt>
                <c:pt idx="25">
                  <c:v>43.982999999999997</c:v>
                </c:pt>
                <c:pt idx="26">
                  <c:v>43.982999999999997</c:v>
                </c:pt>
                <c:pt idx="27">
                  <c:v>43.982999999999997</c:v>
                </c:pt>
                <c:pt idx="28">
                  <c:v>43.982999999999997</c:v>
                </c:pt>
                <c:pt idx="29">
                  <c:v>43.982999999999997</c:v>
                </c:pt>
                <c:pt idx="30">
                  <c:v>43.982999999999997</c:v>
                </c:pt>
                <c:pt idx="31">
                  <c:v>43.982999999999997</c:v>
                </c:pt>
                <c:pt idx="32">
                  <c:v>43.982999999999997</c:v>
                </c:pt>
                <c:pt idx="33">
                  <c:v>43.982999999999997</c:v>
                </c:pt>
                <c:pt idx="34">
                  <c:v>43.982999999999997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'Stat Forecast Cost'!$B$58</c:f>
              <c:strCache>
                <c:ptCount val="1"/>
                <c:pt idx="0">
                  <c:v>BAC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tar"/>
            <c:size val="9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'Stat Forecast Cost'!$C$58:$BC$58</c:f>
              <c:numCache>
                <c:formatCode>#,##0.00</c:formatCode>
                <c:ptCount val="35"/>
                <c:pt idx="0">
                  <c:v>38.14</c:v>
                </c:pt>
                <c:pt idx="1">
                  <c:v>38.14</c:v>
                </c:pt>
                <c:pt idx="2">
                  <c:v>38.14</c:v>
                </c:pt>
                <c:pt idx="3">
                  <c:v>38.14</c:v>
                </c:pt>
                <c:pt idx="4">
                  <c:v>38.14</c:v>
                </c:pt>
                <c:pt idx="5">
                  <c:v>38.14</c:v>
                </c:pt>
                <c:pt idx="6">
                  <c:v>38.14</c:v>
                </c:pt>
                <c:pt idx="7">
                  <c:v>38.14</c:v>
                </c:pt>
                <c:pt idx="8">
                  <c:v>38.14</c:v>
                </c:pt>
                <c:pt idx="9">
                  <c:v>38.14</c:v>
                </c:pt>
                <c:pt idx="10">
                  <c:v>38.14</c:v>
                </c:pt>
                <c:pt idx="11">
                  <c:v>38.14</c:v>
                </c:pt>
                <c:pt idx="12">
                  <c:v>38.14</c:v>
                </c:pt>
                <c:pt idx="13">
                  <c:v>38.14</c:v>
                </c:pt>
                <c:pt idx="14">
                  <c:v>38.14</c:v>
                </c:pt>
                <c:pt idx="15">
                  <c:v>38.14</c:v>
                </c:pt>
                <c:pt idx="16">
                  <c:v>38.14</c:v>
                </c:pt>
                <c:pt idx="17">
                  <c:v>38.14</c:v>
                </c:pt>
                <c:pt idx="18">
                  <c:v>38.14</c:v>
                </c:pt>
                <c:pt idx="19">
                  <c:v>38.14</c:v>
                </c:pt>
                <c:pt idx="20">
                  <c:v>38.14</c:v>
                </c:pt>
                <c:pt idx="21">
                  <c:v>38.14</c:v>
                </c:pt>
                <c:pt idx="22">
                  <c:v>38.14</c:v>
                </c:pt>
                <c:pt idx="23">
                  <c:v>38.14</c:v>
                </c:pt>
                <c:pt idx="24">
                  <c:v>38.14</c:v>
                </c:pt>
                <c:pt idx="25">
                  <c:v>38.14</c:v>
                </c:pt>
                <c:pt idx="26">
                  <c:v>38.14</c:v>
                </c:pt>
                <c:pt idx="27">
                  <c:v>38.14</c:v>
                </c:pt>
                <c:pt idx="28">
                  <c:v>38.14</c:v>
                </c:pt>
                <c:pt idx="29">
                  <c:v>38.14</c:v>
                </c:pt>
                <c:pt idx="30">
                  <c:v>38.14</c:v>
                </c:pt>
                <c:pt idx="31">
                  <c:v>38.14</c:v>
                </c:pt>
                <c:pt idx="32">
                  <c:v>38.14</c:v>
                </c:pt>
                <c:pt idx="33">
                  <c:v>38.14</c:v>
                </c:pt>
                <c:pt idx="34">
                  <c:v>38.14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28672"/>
        <c:axId val="115634944"/>
      </c:lineChart>
      <c:catAx>
        <c:axId val="115628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63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63494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628672"/>
        <c:crosses val="autoZero"/>
        <c:crossBetween val="between"/>
        <c:majorUnit val="20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8412017167382"/>
          <c:y val="1.2480499219968799E-2"/>
          <c:w val="0.24721030042918452"/>
          <c:h val="4.68018720748829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837264921804931E-2"/>
          <c:y val="0.10452418096723869"/>
          <c:w val="0.96616722559372192"/>
          <c:h val="0.8455538221528861"/>
        </c:manualLayout>
      </c:layout>
      <c:lineChart>
        <c:grouping val="standard"/>
        <c:varyColors val="0"/>
        <c:ser>
          <c:idx val="0"/>
          <c:order val="0"/>
          <c:tx>
            <c:strRef>
              <c:f>'Stat Forecast Schedule'!$B$54</c:f>
              <c:strCache>
                <c:ptCount val="1"/>
                <c:pt idx="0">
                  <c:v>IEAC(t) H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'Stat Forecast Schedule'!$C$49:$BC$49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'Stat Forecast Schedule'!$C$54:$BC$54</c:f>
              <c:numCache>
                <c:formatCode>0.0</c:formatCode>
                <c:ptCount val="35"/>
                <c:pt idx="0">
                  <c:v>#N/A</c:v>
                </c:pt>
                <c:pt idx="1">
                  <c:v>#N/A</c:v>
                </c:pt>
                <c:pt idx="2">
                  <c:v>78.237189582995853</c:v>
                </c:pt>
                <c:pt idx="3">
                  <c:v>128.54241992642525</c:v>
                </c:pt>
                <c:pt idx="4">
                  <c:v>100.34641498256698</c:v>
                </c:pt>
                <c:pt idx="5">
                  <c:v>88.066717104344704</c:v>
                </c:pt>
                <c:pt idx="6">
                  <c:v>75.647543283818038</c:v>
                </c:pt>
                <c:pt idx="7">
                  <c:v>83.714857535401265</c:v>
                </c:pt>
                <c:pt idx="8">
                  <c:v>72.153691099998213</c:v>
                </c:pt>
                <c:pt idx="9">
                  <c:v>62.093085142924778</c:v>
                </c:pt>
                <c:pt idx="10">
                  <c:v>55.037948226996086</c:v>
                </c:pt>
                <c:pt idx="11">
                  <c:v>46.464479469382674</c:v>
                </c:pt>
                <c:pt idx="12">
                  <c:v>44.01915212143907</c:v>
                </c:pt>
                <c:pt idx="13">
                  <c:v>44.015703135689613</c:v>
                </c:pt>
                <c:pt idx="14">
                  <c:v>46.44858663395668</c:v>
                </c:pt>
                <c:pt idx="15">
                  <c:v>41.303022400388258</c:v>
                </c:pt>
                <c:pt idx="16">
                  <c:v>38.210046169747784</c:v>
                </c:pt>
                <c:pt idx="17">
                  <c:v>32.753329845302687</c:v>
                </c:pt>
                <c:pt idx="18">
                  <c:v>30.88857021501763</c:v>
                </c:pt>
                <c:pt idx="19">
                  <c:v>30.615528691052976</c:v>
                </c:pt>
                <c:pt idx="20">
                  <c:v>30.398781725676862</c:v>
                </c:pt>
                <c:pt idx="21">
                  <c:v>30.441019650628014</c:v>
                </c:pt>
                <c:pt idx="22">
                  <c:v>30.494709929984154</c:v>
                </c:pt>
                <c:pt idx="23">
                  <c:v>30.441426336182481</c:v>
                </c:pt>
                <c:pt idx="24">
                  <c:v>29.206708045027813</c:v>
                </c:pt>
                <c:pt idx="25">
                  <c:v>28.496771859594762</c:v>
                </c:pt>
                <c:pt idx="26">
                  <c:v>26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'Stat Forecast Schedule'!$B$55</c:f>
              <c:strCache>
                <c:ptCount val="1"/>
                <c:pt idx="0">
                  <c:v>IEAC(t) L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'Stat Forecast Schedule'!$C$49:$BC$49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'Stat Forecast Schedule'!$C$55:$BC$55</c:f>
              <c:numCache>
                <c:formatCode>0.0</c:formatCode>
                <c:ptCount val="35"/>
                <c:pt idx="0">
                  <c:v>#N/A</c:v>
                </c:pt>
                <c:pt idx="1">
                  <c:v>#N/A</c:v>
                </c:pt>
                <c:pt idx="2">
                  <c:v>56.837172689687804</c:v>
                </c:pt>
                <c:pt idx="3">
                  <c:v>46.37185629162321</c:v>
                </c:pt>
                <c:pt idx="4">
                  <c:v>52.499695828931557</c:v>
                </c:pt>
                <c:pt idx="5">
                  <c:v>49.963141131440807</c:v>
                </c:pt>
                <c:pt idx="6">
                  <c:v>28.607303463298933</c:v>
                </c:pt>
                <c:pt idx="7">
                  <c:v>31.814613717494343</c:v>
                </c:pt>
                <c:pt idx="8">
                  <c:v>29.587073704418003</c:v>
                </c:pt>
                <c:pt idx="9">
                  <c:v>26.583260451069034</c:v>
                </c:pt>
                <c:pt idx="10">
                  <c:v>25.208366919226961</c:v>
                </c:pt>
                <c:pt idx="11">
                  <c:v>21.632470615889194</c:v>
                </c:pt>
                <c:pt idx="12">
                  <c:v>22.392540948234615</c:v>
                </c:pt>
                <c:pt idx="13">
                  <c:v>23.904172939957206</c:v>
                </c:pt>
                <c:pt idx="14">
                  <c:v>25.270980728049178</c:v>
                </c:pt>
                <c:pt idx="15">
                  <c:v>23.288798722475935</c:v>
                </c:pt>
                <c:pt idx="16">
                  <c:v>22.693428274972053</c:v>
                </c:pt>
                <c:pt idx="17">
                  <c:v>20.475366021467426</c:v>
                </c:pt>
                <c:pt idx="18">
                  <c:v>20.519104063377743</c:v>
                </c:pt>
                <c:pt idx="19">
                  <c:v>21.271066914507131</c:v>
                </c:pt>
                <c:pt idx="20">
                  <c:v>21.994156049339484</c:v>
                </c:pt>
                <c:pt idx="21">
                  <c:v>22.772604339744326</c:v>
                </c:pt>
                <c:pt idx="22">
                  <c:v>23.526539547624001</c:v>
                </c:pt>
                <c:pt idx="23">
                  <c:v>24.219877287890153</c:v>
                </c:pt>
                <c:pt idx="24">
                  <c:v>24.405266745408916</c:v>
                </c:pt>
                <c:pt idx="25">
                  <c:v>24.91099353734236</c:v>
                </c:pt>
                <c:pt idx="26">
                  <c:v>26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'Stat Forecast Schedule'!$B$56</c:f>
              <c:strCache>
                <c:ptCount val="1"/>
                <c:pt idx="0">
                  <c:v>IEAC(t) SPI(t)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'Stat Forecast Schedule'!$C$49:$BC$49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'Stat Forecast Schedule'!$C$56:$BC$56</c:f>
              <c:numCache>
                <c:formatCode>0.0</c:formatCode>
                <c:ptCount val="35"/>
                <c:pt idx="0">
                  <c:v>#N/A</c:v>
                </c:pt>
                <c:pt idx="1">
                  <c:v>68.428672328352121</c:v>
                </c:pt>
                <c:pt idx="2">
                  <c:v>66.68418594452946</c:v>
                </c:pt>
                <c:pt idx="3">
                  <c:v>77.205897599896318</c:v>
                </c:pt>
                <c:pt idx="4">
                  <c:v>72.58206571949097</c:v>
                </c:pt>
                <c:pt idx="5">
                  <c:v>66.333172814716519</c:v>
                </c:pt>
                <c:pt idx="6">
                  <c:v>46.519589712004382</c:v>
                </c:pt>
                <c:pt idx="7">
                  <c:v>51.607711196136783</c:v>
                </c:pt>
                <c:pt idx="8">
                  <c:v>46.204075324818007</c:v>
                </c:pt>
                <c:pt idx="9">
                  <c:v>40.62802794333949</c:v>
                </c:pt>
                <c:pt idx="10">
                  <c:v>37.248044155197391</c:v>
                </c:pt>
                <c:pt idx="11">
                  <c:v>31.703966420686346</c:v>
                </c:pt>
                <c:pt idx="12">
                  <c:v>31.395870212273032</c:v>
                </c:pt>
                <c:pt idx="13">
                  <c:v>32.437000166928833</c:v>
                </c:pt>
                <c:pt idx="14">
                  <c:v>34.260784253601699</c:v>
                </c:pt>
                <c:pt idx="15">
                  <c:v>31.014476866659493</c:v>
                </c:pt>
                <c:pt idx="16">
                  <c:v>29.446849443302789</c:v>
                </c:pt>
                <c:pt idx="17">
                  <c:v>25.896648760108434</c:v>
                </c:pt>
                <c:pt idx="18">
                  <c:v>25.175499729119519</c:v>
                </c:pt>
                <c:pt idx="19">
                  <c:v>25.519109690786642</c:v>
                </c:pt>
                <c:pt idx="20">
                  <c:v>25.857214640876272</c:v>
                </c:pt>
                <c:pt idx="21">
                  <c:v>26.3290960004732</c:v>
                </c:pt>
                <c:pt idx="22">
                  <c:v>26.784977117053778</c:v>
                </c:pt>
                <c:pt idx="23">
                  <c:v>27.15304053565065</c:v>
                </c:pt>
                <c:pt idx="24">
                  <c:v>26.698267745196208</c:v>
                </c:pt>
                <c:pt idx="25">
                  <c:v>26.643627749041322</c:v>
                </c:pt>
                <c:pt idx="26">
                  <c:v>26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1"/>
        </c:ser>
        <c:ser>
          <c:idx val="4"/>
          <c:order val="3"/>
          <c:tx>
            <c:strRef>
              <c:f>'Stat Forecast Schedule'!$B$58</c:f>
              <c:strCache>
                <c:ptCount val="1"/>
                <c:pt idx="0">
                  <c:v>Planned Duration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tar"/>
            <c:size val="9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'Stat Forecast Schedule'!$C$49:$BC$49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'Stat Forecast Schedule'!$C$58:$BC$58</c:f>
              <c:numCache>
                <c:formatCode>0.0</c:formatCode>
                <c:ptCount val="35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  <c:pt idx="31">
                  <c:v>21</c:v>
                </c:pt>
                <c:pt idx="32">
                  <c:v>21</c:v>
                </c:pt>
                <c:pt idx="33">
                  <c:v>21</c:v>
                </c:pt>
                <c:pt idx="34">
                  <c:v>21</c:v>
                </c:pt>
              </c:numCache>
            </c:numRef>
          </c:val>
          <c:smooth val="1"/>
        </c:ser>
        <c:ser>
          <c:idx val="3"/>
          <c:order val="4"/>
          <c:tx>
            <c:strRef>
              <c:f>'Stat Forecast Schedule'!$B$59</c:f>
              <c:strCache>
                <c:ptCount val="1"/>
                <c:pt idx="0">
                  <c:v>Final Duration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'Stat Forecast Schedule'!$C$49:$BC$49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'Stat Forecast Schedule'!$C$59:$BC$59</c:f>
              <c:numCache>
                <c:formatCode>0.0</c:formatCode>
                <c:ptCount val="35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26</c:v>
                </c:pt>
                <c:pt idx="19">
                  <c:v>26</c:v>
                </c:pt>
                <c:pt idx="20">
                  <c:v>26</c:v>
                </c:pt>
                <c:pt idx="21">
                  <c:v>26</c:v>
                </c:pt>
                <c:pt idx="22">
                  <c:v>26</c:v>
                </c:pt>
                <c:pt idx="23">
                  <c:v>26</c:v>
                </c:pt>
                <c:pt idx="24">
                  <c:v>26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72736"/>
        <c:axId val="115574656"/>
      </c:lineChart>
      <c:catAx>
        <c:axId val="11557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57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574656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572736"/>
        <c:crosses val="autoZero"/>
        <c:crossBetween val="between"/>
        <c:majorUnit val="2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004291647698215"/>
          <c:y val="1.2480499219968799E-2"/>
          <c:w val="0.34432557172323486"/>
          <c:h val="4.68018720748829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-3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132721528776016E-2"/>
          <c:y val="0.10452418096723869"/>
          <c:w val="0.9423384361186331"/>
          <c:h val="0.8455538221528861"/>
        </c:manualLayout>
      </c:layout>
      <c:lineChart>
        <c:grouping val="standard"/>
        <c:varyColors val="0"/>
        <c:ser>
          <c:idx val="0"/>
          <c:order val="0"/>
          <c:tx>
            <c:strRef>
              <c:f>'Stat Forecast Schedule Date'!$B$54</c:f>
              <c:strCache>
                <c:ptCount val="1"/>
                <c:pt idx="0">
                  <c:v>IECD H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'Stat Forecast Schedule Date'!$C$49:$BC$49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'Stat Forecast Schedule Date'!$C$54:$BC$54</c:f>
              <c:numCache>
                <c:formatCode>dd\ mmm\ yy</c:formatCode>
                <c:ptCount val="35"/>
                <c:pt idx="0">
                  <c:v>#N/A</c:v>
                </c:pt>
                <c:pt idx="1">
                  <c:v>#N/A</c:v>
                </c:pt>
                <c:pt idx="2">
                  <c:v>43654.975307114735</c:v>
                </c:pt>
                <c:pt idx="3">
                  <c:v>45185.260414161858</c:v>
                </c:pt>
                <c:pt idx="4">
                  <c:v>44327.53794376969</c:v>
                </c:pt>
                <c:pt idx="5">
                  <c:v>43953.989534314169</c:v>
                </c:pt>
                <c:pt idx="6">
                  <c:v>43576.198266693747</c:v>
                </c:pt>
                <c:pt idx="7">
                  <c:v>43821.605966226904</c:v>
                </c:pt>
                <c:pt idx="8">
                  <c:v>43469.915283261944</c:v>
                </c:pt>
                <c:pt idx="9">
                  <c:v>43163.871650047775</c:v>
                </c:pt>
                <c:pt idx="10">
                  <c:v>42949.254385065222</c:v>
                </c:pt>
                <c:pt idx="11">
                  <c:v>42688.449465458623</c:v>
                </c:pt>
                <c:pt idx="12">
                  <c:v>42614.062607534179</c:v>
                </c:pt>
                <c:pt idx="13">
                  <c:v>42613.95768938768</c:v>
                </c:pt>
                <c:pt idx="14">
                  <c:v>42687.96600540496</c:v>
                </c:pt>
                <c:pt idx="15">
                  <c:v>42531.437941419812</c:v>
                </c:pt>
                <c:pt idx="16">
                  <c:v>42437.34960448373</c:v>
                </c:pt>
                <c:pt idx="17">
                  <c:v>42271.35629389411</c:v>
                </c:pt>
                <c:pt idx="18">
                  <c:v>42214.630305940838</c:v>
                </c:pt>
                <c:pt idx="19">
                  <c:v>42206.32438278183</c:v>
                </c:pt>
                <c:pt idx="20">
                  <c:v>42199.730940095091</c:v>
                </c:pt>
                <c:pt idx="21">
                  <c:v>42201.015817772102</c:v>
                </c:pt>
                <c:pt idx="22">
                  <c:v>42202.64907607012</c:v>
                </c:pt>
                <c:pt idx="23">
                  <c:v>42201.028189146673</c:v>
                </c:pt>
                <c:pt idx="24">
                  <c:v>42163.468058729748</c:v>
                </c:pt>
                <c:pt idx="25">
                  <c:v>42141.871799968874</c:v>
                </c:pt>
                <c:pt idx="26">
                  <c:v>42065.919999999998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'Stat Forecast Schedule Date'!$B$55</c:f>
              <c:strCache>
                <c:ptCount val="1"/>
                <c:pt idx="0">
                  <c:v>IECD L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'Stat Forecast Schedule Date'!$C$49:$BC$49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'Stat Forecast Schedule Date'!$C$55:$BC$55</c:f>
              <c:numCache>
                <c:formatCode>dd\ mmm\ yy</c:formatCode>
                <c:ptCount val="35"/>
                <c:pt idx="0">
                  <c:v>#N/A</c:v>
                </c:pt>
                <c:pt idx="1">
                  <c:v>#N/A</c:v>
                </c:pt>
                <c:pt idx="2">
                  <c:v>43003.986793220305</c:v>
                </c:pt>
                <c:pt idx="3">
                  <c:v>42685.631868391181</c:v>
                </c:pt>
                <c:pt idx="4">
                  <c:v>42872.040747116102</c:v>
                </c:pt>
                <c:pt idx="5">
                  <c:v>42794.878753218429</c:v>
                </c:pt>
                <c:pt idx="6">
                  <c:v>42145.234171353557</c:v>
                </c:pt>
                <c:pt idx="7">
                  <c:v>42242.800549286178</c:v>
                </c:pt>
                <c:pt idx="8">
                  <c:v>42175.038782088399</c:v>
                </c:pt>
                <c:pt idx="9">
                  <c:v>42083.662782921521</c:v>
                </c:pt>
                <c:pt idx="10">
                  <c:v>42041.838521682883</c:v>
                </c:pt>
                <c:pt idx="11">
                  <c:v>41933.05975613535</c:v>
                </c:pt>
                <c:pt idx="12">
                  <c:v>41956.181095645297</c:v>
                </c:pt>
                <c:pt idx="13">
                  <c:v>42002.1649408335</c:v>
                </c:pt>
                <c:pt idx="14">
                  <c:v>42043.743233747256</c:v>
                </c:pt>
                <c:pt idx="15">
                  <c:v>41983.445257137719</c:v>
                </c:pt>
                <c:pt idx="16">
                  <c:v>41965.334088124648</c:v>
                </c:pt>
                <c:pt idx="17">
                  <c:v>41897.860634373043</c:v>
                </c:pt>
                <c:pt idx="18">
                  <c:v>41899.191145607954</c:v>
                </c:pt>
                <c:pt idx="19">
                  <c:v>41922.065855539309</c:v>
                </c:pt>
                <c:pt idx="20">
                  <c:v>41944.062227020906</c:v>
                </c:pt>
                <c:pt idx="21">
                  <c:v>41967.742624015023</c:v>
                </c:pt>
                <c:pt idx="22">
                  <c:v>41990.677333038722</c:v>
                </c:pt>
                <c:pt idx="23">
                  <c:v>42011.768667097618</c:v>
                </c:pt>
                <c:pt idx="24">
                  <c:v>42017.408214395342</c:v>
                </c:pt>
                <c:pt idx="25">
                  <c:v>42032.792423405954</c:v>
                </c:pt>
                <c:pt idx="26">
                  <c:v>42065.919999999998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'Stat Forecast Schedule Date'!$B$56</c:f>
              <c:strCache>
                <c:ptCount val="1"/>
                <c:pt idx="0">
                  <c:v>IECD SPI(t)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'Stat Forecast Schedule Date'!$C$49:$BC$49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'Stat Forecast Schedule Date'!$C$56:$BC$56</c:f>
              <c:numCache>
                <c:formatCode>dd\ mmm\ yy</c:formatCode>
                <c:ptCount val="35"/>
                <c:pt idx="0">
                  <c:v>#N/A</c:v>
                </c:pt>
                <c:pt idx="1">
                  <c:v>43356.60021222847</c:v>
                </c:pt>
                <c:pt idx="2">
                  <c:v>43303.532936432588</c:v>
                </c:pt>
                <c:pt idx="3">
                  <c:v>43623.603404988848</c:v>
                </c:pt>
                <c:pt idx="4">
                  <c:v>43482.946439186919</c:v>
                </c:pt>
                <c:pt idx="5">
                  <c:v>43292.855117023675</c:v>
                </c:pt>
                <c:pt idx="6">
                  <c:v>42690.125919039172</c:v>
                </c:pt>
                <c:pt idx="7">
                  <c:v>42844.906574586479</c:v>
                </c:pt>
                <c:pt idx="8">
                  <c:v>42680.527971380965</c:v>
                </c:pt>
                <c:pt idx="9">
                  <c:v>42510.904610036385</c:v>
                </c:pt>
                <c:pt idx="10">
                  <c:v>42408.085503201102</c:v>
                </c:pt>
                <c:pt idx="11">
                  <c:v>42239.434658517275</c:v>
                </c:pt>
                <c:pt idx="12">
                  <c:v>42230.062371857348</c:v>
                </c:pt>
                <c:pt idx="13">
                  <c:v>42261.733545077972</c:v>
                </c:pt>
                <c:pt idx="14">
                  <c:v>42317.213056994566</c:v>
                </c:pt>
                <c:pt idx="15">
                  <c:v>42218.460386283783</c:v>
                </c:pt>
                <c:pt idx="16">
                  <c:v>42170.77316006527</c:v>
                </c:pt>
                <c:pt idx="17">
                  <c:v>42062.776055282498</c:v>
                </c:pt>
                <c:pt idx="18">
                  <c:v>42040.838701759814</c:v>
                </c:pt>
                <c:pt idx="19">
                  <c:v>42051.291316793729</c:v>
                </c:pt>
                <c:pt idx="20">
                  <c:v>42061.576469375454</c:v>
                </c:pt>
                <c:pt idx="21">
                  <c:v>42075.931100334397</c:v>
                </c:pt>
                <c:pt idx="22">
                  <c:v>42089.799003900778</c:v>
                </c:pt>
                <c:pt idx="23">
                  <c:v>42100.995493094495</c:v>
                </c:pt>
                <c:pt idx="24">
                  <c:v>42087.161304808869</c:v>
                </c:pt>
                <c:pt idx="25">
                  <c:v>42085.499156125836</c:v>
                </c:pt>
                <c:pt idx="26">
                  <c:v>42065.919999999998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1"/>
        </c:ser>
        <c:ser>
          <c:idx val="4"/>
          <c:order val="3"/>
          <c:tx>
            <c:strRef>
              <c:f>'Stat Forecast Schedule Date'!$B$58</c:f>
              <c:strCache>
                <c:ptCount val="1"/>
                <c:pt idx="0">
                  <c:v>Planned Completion Date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tar"/>
            <c:size val="9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'Stat Forecast Schedule Date'!$C$49:$BC$49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'Stat Forecast Schedule Date'!$C$58:$BC$58</c:f>
              <c:numCache>
                <c:formatCode>dd\ mmm\ yy</c:formatCode>
                <c:ptCount val="35"/>
                <c:pt idx="0">
                  <c:v>41913.82</c:v>
                </c:pt>
                <c:pt idx="1">
                  <c:v>41913.82</c:v>
                </c:pt>
                <c:pt idx="2">
                  <c:v>41913.82</c:v>
                </c:pt>
                <c:pt idx="3">
                  <c:v>41913.82</c:v>
                </c:pt>
                <c:pt idx="4">
                  <c:v>41913.82</c:v>
                </c:pt>
                <c:pt idx="5">
                  <c:v>41913.82</c:v>
                </c:pt>
                <c:pt idx="6">
                  <c:v>41913.82</c:v>
                </c:pt>
                <c:pt idx="7">
                  <c:v>41913.82</c:v>
                </c:pt>
                <c:pt idx="8">
                  <c:v>41913.82</c:v>
                </c:pt>
                <c:pt idx="9">
                  <c:v>41913.82</c:v>
                </c:pt>
                <c:pt idx="10">
                  <c:v>41913.82</c:v>
                </c:pt>
                <c:pt idx="11">
                  <c:v>41913.82</c:v>
                </c:pt>
                <c:pt idx="12">
                  <c:v>41913.82</c:v>
                </c:pt>
                <c:pt idx="13">
                  <c:v>41913.82</c:v>
                </c:pt>
                <c:pt idx="14">
                  <c:v>41913.82</c:v>
                </c:pt>
                <c:pt idx="15">
                  <c:v>41913.82</c:v>
                </c:pt>
                <c:pt idx="16">
                  <c:v>41913.82</c:v>
                </c:pt>
                <c:pt idx="17">
                  <c:v>41913.82</c:v>
                </c:pt>
                <c:pt idx="18">
                  <c:v>41913.82</c:v>
                </c:pt>
                <c:pt idx="19">
                  <c:v>41913.82</c:v>
                </c:pt>
                <c:pt idx="20">
                  <c:v>41913.82</c:v>
                </c:pt>
                <c:pt idx="21">
                  <c:v>41913.82</c:v>
                </c:pt>
                <c:pt idx="22">
                  <c:v>41913.82</c:v>
                </c:pt>
                <c:pt idx="23">
                  <c:v>41913.82</c:v>
                </c:pt>
                <c:pt idx="24">
                  <c:v>41913.82</c:v>
                </c:pt>
                <c:pt idx="25">
                  <c:v>41913.82</c:v>
                </c:pt>
                <c:pt idx="26">
                  <c:v>41913.82</c:v>
                </c:pt>
                <c:pt idx="27">
                  <c:v>41913.82</c:v>
                </c:pt>
                <c:pt idx="28">
                  <c:v>41913.82</c:v>
                </c:pt>
                <c:pt idx="29">
                  <c:v>41913.82</c:v>
                </c:pt>
                <c:pt idx="30">
                  <c:v>41913.82</c:v>
                </c:pt>
                <c:pt idx="31">
                  <c:v>41913.82</c:v>
                </c:pt>
                <c:pt idx="32">
                  <c:v>41913.82</c:v>
                </c:pt>
                <c:pt idx="33">
                  <c:v>41913.82</c:v>
                </c:pt>
                <c:pt idx="34">
                  <c:v>41913.82</c:v>
                </c:pt>
              </c:numCache>
            </c:numRef>
          </c:val>
          <c:smooth val="1"/>
        </c:ser>
        <c:ser>
          <c:idx val="3"/>
          <c:order val="4"/>
          <c:tx>
            <c:strRef>
              <c:f>'Stat Forecast Schedule Date'!$B$59</c:f>
              <c:strCache>
                <c:ptCount val="1"/>
                <c:pt idx="0">
                  <c:v>Actual Completion Date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'Stat Forecast Schedule Date'!$C$49:$BC$49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'Stat Forecast Schedule Date'!$C$59:$BC$59</c:f>
              <c:numCache>
                <c:formatCode>dd\ mmm\ yy</c:formatCode>
                <c:ptCount val="35"/>
                <c:pt idx="0">
                  <c:v>41457</c:v>
                </c:pt>
                <c:pt idx="1">
                  <c:v>41457</c:v>
                </c:pt>
                <c:pt idx="2">
                  <c:v>41457</c:v>
                </c:pt>
                <c:pt idx="3">
                  <c:v>41457</c:v>
                </c:pt>
                <c:pt idx="4">
                  <c:v>41457</c:v>
                </c:pt>
                <c:pt idx="5">
                  <c:v>41457</c:v>
                </c:pt>
                <c:pt idx="6">
                  <c:v>41457</c:v>
                </c:pt>
                <c:pt idx="7">
                  <c:v>41457</c:v>
                </c:pt>
                <c:pt idx="8">
                  <c:v>41457</c:v>
                </c:pt>
                <c:pt idx="9">
                  <c:v>41457</c:v>
                </c:pt>
                <c:pt idx="10">
                  <c:v>41457</c:v>
                </c:pt>
                <c:pt idx="11">
                  <c:v>41457</c:v>
                </c:pt>
                <c:pt idx="12">
                  <c:v>41457</c:v>
                </c:pt>
                <c:pt idx="13">
                  <c:v>41457</c:v>
                </c:pt>
                <c:pt idx="14">
                  <c:v>41457</c:v>
                </c:pt>
                <c:pt idx="15">
                  <c:v>41457</c:v>
                </c:pt>
                <c:pt idx="16">
                  <c:v>41457</c:v>
                </c:pt>
                <c:pt idx="17">
                  <c:v>41457</c:v>
                </c:pt>
                <c:pt idx="18">
                  <c:v>41457</c:v>
                </c:pt>
                <c:pt idx="19">
                  <c:v>41457</c:v>
                </c:pt>
                <c:pt idx="20">
                  <c:v>41457</c:v>
                </c:pt>
                <c:pt idx="21">
                  <c:v>41457</c:v>
                </c:pt>
                <c:pt idx="22">
                  <c:v>41457</c:v>
                </c:pt>
                <c:pt idx="23">
                  <c:v>41457</c:v>
                </c:pt>
                <c:pt idx="24">
                  <c:v>41457</c:v>
                </c:pt>
                <c:pt idx="25">
                  <c:v>41457</c:v>
                </c:pt>
                <c:pt idx="26">
                  <c:v>41457</c:v>
                </c:pt>
                <c:pt idx="27">
                  <c:v>41457</c:v>
                </c:pt>
                <c:pt idx="28">
                  <c:v>41457</c:v>
                </c:pt>
                <c:pt idx="29">
                  <c:v>41457</c:v>
                </c:pt>
                <c:pt idx="30">
                  <c:v>41457</c:v>
                </c:pt>
                <c:pt idx="31">
                  <c:v>41457</c:v>
                </c:pt>
                <c:pt idx="32">
                  <c:v>41457</c:v>
                </c:pt>
                <c:pt idx="33">
                  <c:v>41457</c:v>
                </c:pt>
                <c:pt idx="34">
                  <c:v>41457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2864"/>
        <c:axId val="116214784"/>
      </c:lineChart>
      <c:catAx>
        <c:axId val="116212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21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214784"/>
        <c:scaling>
          <c:orientation val="minMax"/>
          <c:min val="412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d\ 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2128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202224129566738"/>
          <c:y val="1.2480499219968799E-2"/>
          <c:w val="0.36018969785174959"/>
          <c:h val="4.68018720748829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-3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 baseline="0"/>
              <a:t>Margin of Error - Confidence Level</a:t>
            </a:r>
            <a:endParaRPr lang="en-US" sz="2400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'Percent Difference'!$A$2:$A$2</c:f>
              <c:strCache>
                <c:ptCount val="1"/>
                <c:pt idx="0">
                  <c:v>Margin of Error Schedule</c:v>
                </c:pt>
              </c:strCache>
            </c:strRef>
          </c:tx>
          <c:xVal>
            <c:numRef>
              <c:f>'Percent Difference'!$B$1:$BA$1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'Percent Difference'!$B$2:$BA$2</c:f>
              <c:numCache>
                <c:formatCode>0.0%</c:formatCode>
                <c:ptCount val="52"/>
                <c:pt idx="0">
                  <c:v>0</c:v>
                </c:pt>
                <c:pt idx="1">
                  <c:v>0.15977727209383136</c:v>
                </c:pt>
                <c:pt idx="2">
                  <c:v>0.50978311812396082</c:v>
                </c:pt>
                <c:pt idx="3">
                  <c:v>0.32391048681083962</c:v>
                </c:pt>
                <c:pt idx="4">
                  <c:v>0.283404559966694</c:v>
                </c:pt>
                <c:pt idx="5">
                  <c:v>0.4862114569320824</c:v>
                </c:pt>
                <c:pt idx="6">
                  <c:v>0.48374536801822848</c:v>
                </c:pt>
                <c:pt idx="7">
                  <c:v>0.44573043791717976</c:v>
                </c:pt>
                <c:pt idx="8">
                  <c:v>0.42417646052176661</c:v>
                </c:pt>
                <c:pt idx="9">
                  <c:v>0.39042347753136558</c:v>
                </c:pt>
                <c:pt idx="10">
                  <c:v>0.38224634157075726</c:v>
                </c:pt>
                <c:pt idx="11">
                  <c:v>0.33794845233830761</c:v>
                </c:pt>
                <c:pt idx="12">
                  <c:v>0.30524670800049652</c:v>
                </c:pt>
                <c:pt idx="13">
                  <c:v>0.30434465324451976</c:v>
                </c:pt>
                <c:pt idx="14">
                  <c:v>0.28648158772152299</c:v>
                </c:pt>
                <c:pt idx="15">
                  <c:v>0.26051154525295844</c:v>
                </c:pt>
                <c:pt idx="16">
                  <c:v>0.23489106274638874</c:v>
                </c:pt>
                <c:pt idx="17">
                  <c:v>0.20451493090029377</c:v>
                </c:pt>
                <c:pt idx="18">
                  <c:v>0.18207978265762351</c:v>
                </c:pt>
                <c:pt idx="19">
                  <c:v>0.16181287442275344</c:v>
                </c:pt>
                <c:pt idx="20">
                  <c:v>0.14511639001961399</c:v>
                </c:pt>
                <c:pt idx="21">
                  <c:v>0.12971204863838634</c:v>
                </c:pt>
                <c:pt idx="22">
                  <c:v>0.11431535882186768</c:v>
                </c:pt>
                <c:pt idx="23">
                  <c:v>8.9799725615909223E-2</c:v>
                </c:pt>
                <c:pt idx="24">
                  <c:v>6.7240799608106944E-2</c:v>
                </c:pt>
                <c:pt idx="25">
                  <c:v>0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'Percent Difference'!$A$3:$A$3</c:f>
              <c:strCache>
                <c:ptCount val="1"/>
                <c:pt idx="0">
                  <c:v>Margin of Error Cost</c:v>
                </c:pt>
              </c:strCache>
            </c:strRef>
          </c:tx>
          <c:xVal>
            <c:numRef>
              <c:f>'Percent Difference'!$B$1:$BA$1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'Percent Difference'!$B$3:$BA$3</c:f>
              <c:numCache>
                <c:formatCode>0.0%</c:formatCode>
                <c:ptCount val="52"/>
                <c:pt idx="0">
                  <c:v>0</c:v>
                </c:pt>
                <c:pt idx="1">
                  <c:v>1.1735915897048206</c:v>
                </c:pt>
                <c:pt idx="2">
                  <c:v>0.69917227506440238</c:v>
                </c:pt>
                <c:pt idx="3">
                  <c:v>0.39495438346433542</c:v>
                </c:pt>
                <c:pt idx="4">
                  <c:v>0.27571463384680162</c:v>
                </c:pt>
                <c:pt idx="5">
                  <c:v>0.355664846771576</c:v>
                </c:pt>
                <c:pt idx="6">
                  <c:v>0.30865118974764483</c:v>
                </c:pt>
                <c:pt idx="7">
                  <c:v>0.25470407432887865</c:v>
                </c:pt>
                <c:pt idx="8">
                  <c:v>0.24841557424564067</c:v>
                </c:pt>
                <c:pt idx="9">
                  <c:v>0.21572764921737309</c:v>
                </c:pt>
                <c:pt idx="10">
                  <c:v>0.18815370090134143</c:v>
                </c:pt>
                <c:pt idx="11">
                  <c:v>0.16727308463496895</c:v>
                </c:pt>
                <c:pt idx="12">
                  <c:v>0.17517319109148743</c:v>
                </c:pt>
                <c:pt idx="13">
                  <c:v>0.16496588472004292</c:v>
                </c:pt>
                <c:pt idx="14">
                  <c:v>0.14533701273994512</c:v>
                </c:pt>
                <c:pt idx="15">
                  <c:v>0.13544441606146759</c:v>
                </c:pt>
                <c:pt idx="16">
                  <c:v>0.12219900016336224</c:v>
                </c:pt>
                <c:pt idx="17">
                  <c:v>0.10655363847038621</c:v>
                </c:pt>
                <c:pt idx="18">
                  <c:v>9.2512258323371607E-2</c:v>
                </c:pt>
                <c:pt idx="19">
                  <c:v>7.9750637989835324E-2</c:v>
                </c:pt>
                <c:pt idx="20">
                  <c:v>6.985414622828362E-2</c:v>
                </c:pt>
                <c:pt idx="21">
                  <c:v>6.0487595172009419E-2</c:v>
                </c:pt>
                <c:pt idx="22">
                  <c:v>5.1033749556365228E-2</c:v>
                </c:pt>
                <c:pt idx="23">
                  <c:v>3.4080405489380808E-2</c:v>
                </c:pt>
                <c:pt idx="24">
                  <c:v>1.8137036036018926E-2</c:v>
                </c:pt>
                <c:pt idx="25">
                  <c:v>0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322304"/>
        <c:axId val="116324224"/>
      </c:scatterChart>
      <c:valAx>
        <c:axId val="116322304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Periods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16324224"/>
        <c:crosses val="autoZero"/>
        <c:crossBetween val="midCat"/>
        <c:majorUnit val="5"/>
      </c:valAx>
      <c:valAx>
        <c:axId val="1163242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Percent Error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16322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ln w="38100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7</xdr:row>
      <xdr:rowOff>152400</xdr:rowOff>
    </xdr:from>
    <xdr:to>
      <xdr:col>55</xdr:col>
      <xdr:colOff>142875</xdr:colOff>
      <xdr:row>45</xdr:row>
      <xdr:rowOff>104775</xdr:rowOff>
    </xdr:to>
    <xdr:graphicFrame macro="">
      <xdr:nvGraphicFramePr>
        <xdr:cNvPr id="174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7</xdr:row>
      <xdr:rowOff>76200</xdr:rowOff>
    </xdr:from>
    <xdr:to>
      <xdr:col>55</xdr:col>
      <xdr:colOff>142875</xdr:colOff>
      <xdr:row>45</xdr:row>
      <xdr:rowOff>28575</xdr:rowOff>
    </xdr:to>
    <xdr:graphicFrame macro="">
      <xdr:nvGraphicFramePr>
        <xdr:cNvPr id="164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7</xdr:row>
      <xdr:rowOff>152400</xdr:rowOff>
    </xdr:from>
    <xdr:to>
      <xdr:col>55</xdr:col>
      <xdr:colOff>142875</xdr:colOff>
      <xdr:row>45</xdr:row>
      <xdr:rowOff>104775</xdr:rowOff>
    </xdr:to>
    <xdr:graphicFrame macro="">
      <xdr:nvGraphicFramePr>
        <xdr:cNvPr id="205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161924</xdr:rowOff>
    </xdr:from>
    <xdr:to>
      <xdr:col>20</xdr:col>
      <xdr:colOff>0</xdr:colOff>
      <xdr:row>47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G43"/>
  <sheetViews>
    <sheetView tabSelected="1" zoomScaleNormal="100" workbookViewId="0">
      <selection activeCell="K46" sqref="K46"/>
    </sheetView>
  </sheetViews>
  <sheetFormatPr defaultRowHeight="12.75" x14ac:dyDescent="0.2"/>
  <cols>
    <col min="1" max="1" width="5.7109375" style="19" customWidth="1"/>
    <col min="2" max="2" width="9.140625" style="19"/>
    <col min="3" max="3" width="13" style="19" customWidth="1"/>
    <col min="4" max="4" width="10.140625" style="19" customWidth="1"/>
    <col min="5" max="5" width="9.85546875" style="19" bestFit="1" customWidth="1"/>
    <col min="6" max="6" width="9.140625" style="19"/>
    <col min="7" max="7" width="3.42578125" style="19" customWidth="1"/>
    <col min="8" max="8" width="5" style="19" customWidth="1"/>
    <col min="9" max="16384" width="9.140625" style="19"/>
  </cols>
  <sheetData>
    <row r="1" spans="1:7" x14ac:dyDescent="0.2">
      <c r="A1" s="32"/>
      <c r="B1" s="33"/>
      <c r="C1" s="33"/>
      <c r="D1" s="33"/>
      <c r="E1" s="33"/>
      <c r="F1" s="33"/>
      <c r="G1" s="34"/>
    </row>
    <row r="2" spans="1:7" ht="15.75" x14ac:dyDescent="0.25">
      <c r="A2" s="35"/>
      <c r="B2" s="36"/>
      <c r="C2" s="37" t="s">
        <v>6</v>
      </c>
      <c r="D2" s="38"/>
      <c r="E2" s="38"/>
      <c r="F2" s="38"/>
      <c r="G2" s="39"/>
    </row>
    <row r="3" spans="1:7" x14ac:dyDescent="0.2">
      <c r="A3" s="35"/>
      <c r="B3" s="36"/>
      <c r="C3" s="36" t="s">
        <v>0</v>
      </c>
      <c r="D3" s="38"/>
      <c r="E3" s="47">
        <v>1000</v>
      </c>
      <c r="F3" s="36"/>
      <c r="G3" s="39"/>
    </row>
    <row r="4" spans="1:7" x14ac:dyDescent="0.2">
      <c r="A4" s="35"/>
      <c r="B4" s="36"/>
      <c r="C4" s="36" t="s">
        <v>1</v>
      </c>
      <c r="D4" s="38"/>
      <c r="E4" s="20" t="s">
        <v>2</v>
      </c>
      <c r="F4" s="36"/>
      <c r="G4" s="39"/>
    </row>
    <row r="5" spans="1:7" x14ac:dyDescent="0.2">
      <c r="A5" s="35"/>
      <c r="B5" s="36"/>
      <c r="C5" s="36" t="s">
        <v>81</v>
      </c>
      <c r="D5" s="38"/>
      <c r="E5" s="139" t="s">
        <v>101</v>
      </c>
      <c r="F5" s="36"/>
      <c r="G5" s="39"/>
    </row>
    <row r="6" spans="1:7" x14ac:dyDescent="0.2">
      <c r="A6" s="35"/>
      <c r="B6" s="36"/>
      <c r="C6" s="36" t="s">
        <v>82</v>
      </c>
      <c r="D6" s="38"/>
      <c r="E6" s="113">
        <f>IF(E5="M",30.42,IF(E5="W",7,"ERROR"))</f>
        <v>30.42</v>
      </c>
      <c r="F6" s="36"/>
      <c r="G6" s="39"/>
    </row>
    <row r="7" spans="1:7" x14ac:dyDescent="0.2">
      <c r="A7" s="35"/>
      <c r="B7" s="36"/>
      <c r="C7" s="36"/>
      <c r="D7" s="38"/>
      <c r="E7" s="40"/>
      <c r="F7" s="36"/>
      <c r="G7" s="39"/>
    </row>
    <row r="8" spans="1:7" x14ac:dyDescent="0.2">
      <c r="A8" s="35"/>
      <c r="B8" s="36"/>
      <c r="C8" s="36"/>
      <c r="D8" s="38"/>
      <c r="E8" s="42"/>
      <c r="F8" s="41"/>
      <c r="G8" s="39"/>
    </row>
    <row r="9" spans="1:7" x14ac:dyDescent="0.2">
      <c r="A9" s="35"/>
      <c r="B9" s="36" t="s">
        <v>3</v>
      </c>
      <c r="C9" s="148" t="s">
        <v>95</v>
      </c>
      <c r="D9" s="149"/>
      <c r="E9" s="149"/>
      <c r="F9" s="150"/>
      <c r="G9" s="39"/>
    </row>
    <row r="10" spans="1:7" x14ac:dyDescent="0.2">
      <c r="A10" s="35"/>
      <c r="B10" s="36" t="s">
        <v>8</v>
      </c>
      <c r="C10" s="148"/>
      <c r="D10" s="149"/>
      <c r="E10" s="149"/>
      <c r="F10" s="150"/>
      <c r="G10" s="39"/>
    </row>
    <row r="11" spans="1:7" x14ac:dyDescent="0.2">
      <c r="A11" s="35"/>
      <c r="B11" s="36" t="s">
        <v>9</v>
      </c>
      <c r="C11" s="148"/>
      <c r="D11" s="149"/>
      <c r="E11" s="149"/>
      <c r="F11" s="150"/>
      <c r="G11" s="39"/>
    </row>
    <row r="12" spans="1:7" x14ac:dyDescent="0.2">
      <c r="A12" s="35"/>
      <c r="B12" s="36" t="s">
        <v>4</v>
      </c>
      <c r="C12" s="151"/>
      <c r="D12" s="152"/>
      <c r="E12" s="152"/>
      <c r="F12" s="153"/>
      <c r="G12" s="39"/>
    </row>
    <row r="13" spans="1:7" x14ac:dyDescent="0.2">
      <c r="A13" s="35"/>
      <c r="B13" s="43" t="s">
        <v>79</v>
      </c>
      <c r="C13" s="145">
        <v>41457</v>
      </c>
      <c r="D13" s="146"/>
      <c r="E13" s="146"/>
      <c r="F13" s="147"/>
      <c r="G13" s="39"/>
    </row>
    <row r="14" spans="1:7" x14ac:dyDescent="0.2">
      <c r="A14" s="35"/>
      <c r="B14" s="43" t="s">
        <v>80</v>
      </c>
      <c r="C14" s="145"/>
      <c r="D14" s="146"/>
      <c r="E14" s="146"/>
      <c r="F14" s="147"/>
      <c r="G14" s="39"/>
    </row>
    <row r="15" spans="1:7" x14ac:dyDescent="0.2">
      <c r="A15" s="35"/>
      <c r="B15" s="38"/>
      <c r="D15" s="38"/>
      <c r="E15" s="38"/>
      <c r="F15" s="38"/>
      <c r="G15" s="39"/>
    </row>
    <row r="16" spans="1:7" x14ac:dyDescent="0.2">
      <c r="A16" s="35"/>
      <c r="B16" s="36"/>
      <c r="C16" s="36"/>
      <c r="D16" s="43" t="s">
        <v>5</v>
      </c>
      <c r="E16" s="47">
        <v>38140</v>
      </c>
      <c r="F16" s="41"/>
      <c r="G16" s="39"/>
    </row>
    <row r="17" spans="1:7" x14ac:dyDescent="0.2">
      <c r="A17" s="35"/>
      <c r="B17" s="36"/>
      <c r="C17" s="36"/>
      <c r="D17" s="43"/>
      <c r="E17" s="41"/>
      <c r="F17" s="41"/>
      <c r="G17" s="39"/>
    </row>
    <row r="18" spans="1:7" x14ac:dyDescent="0.2">
      <c r="A18" s="35"/>
      <c r="B18" s="36"/>
      <c r="C18" s="36"/>
      <c r="D18" s="43" t="s">
        <v>83</v>
      </c>
      <c r="E18" s="109">
        <v>41275</v>
      </c>
      <c r="F18" s="41"/>
      <c r="G18" s="39"/>
    </row>
    <row r="19" spans="1:7" x14ac:dyDescent="0.2">
      <c r="A19" s="35"/>
      <c r="B19" s="36"/>
      <c r="C19" s="36"/>
      <c r="D19" s="43" t="s">
        <v>72</v>
      </c>
      <c r="E19" s="47">
        <v>21</v>
      </c>
      <c r="F19" s="41"/>
      <c r="G19" s="39"/>
    </row>
    <row r="20" spans="1:7" x14ac:dyDescent="0.2">
      <c r="D20" s="43" t="s">
        <v>85</v>
      </c>
      <c r="E20" s="112">
        <f>(E18+(E19*E6))</f>
        <v>41913.82</v>
      </c>
      <c r="G20" s="39"/>
    </row>
    <row r="21" spans="1:7" ht="5.0999999999999996" customHeight="1" thickBot="1" x14ac:dyDescent="0.25">
      <c r="A21" s="44"/>
      <c r="B21" s="45"/>
      <c r="C21" s="45"/>
      <c r="D21" s="45"/>
      <c r="E21" s="45"/>
      <c r="F21" s="45"/>
      <c r="G21" s="46"/>
    </row>
    <row r="22" spans="1:7" ht="5.0999999999999996" customHeight="1" x14ac:dyDescent="0.2">
      <c r="A22" s="35"/>
      <c r="B22" s="38"/>
      <c r="C22" s="38"/>
      <c r="D22" s="38"/>
      <c r="E22" s="38"/>
      <c r="F22" s="38"/>
      <c r="G22" s="39"/>
    </row>
    <row r="23" spans="1:7" x14ac:dyDescent="0.2">
      <c r="A23" s="35"/>
      <c r="B23" s="36"/>
      <c r="C23" s="36"/>
      <c r="D23" s="43" t="s">
        <v>94</v>
      </c>
      <c r="E23" s="99">
        <v>0.9</v>
      </c>
      <c r="F23" s="41"/>
      <c r="G23" s="39"/>
    </row>
    <row r="24" spans="1:7" ht="4.5" customHeight="1" x14ac:dyDescent="0.2">
      <c r="A24" s="35"/>
      <c r="B24" s="38"/>
      <c r="C24" s="38"/>
      <c r="D24" s="38"/>
      <c r="E24" s="38"/>
      <c r="F24" s="38"/>
      <c r="G24" s="39"/>
    </row>
    <row r="25" spans="1:7" ht="13.5" thickBot="1" x14ac:dyDescent="0.25">
      <c r="A25" s="35"/>
      <c r="B25" s="36"/>
      <c r="C25" s="36"/>
      <c r="D25" s="43"/>
      <c r="E25" s="41"/>
      <c r="F25" s="41"/>
      <c r="G25" s="39"/>
    </row>
    <row r="26" spans="1:7" ht="4.5" customHeight="1" x14ac:dyDescent="0.2">
      <c r="A26" s="32"/>
      <c r="B26" s="33"/>
      <c r="C26" s="33"/>
      <c r="D26" s="33"/>
      <c r="E26" s="33"/>
      <c r="F26" s="33"/>
      <c r="G26" s="34"/>
    </row>
    <row r="27" spans="1:7" x14ac:dyDescent="0.2">
      <c r="A27" s="35"/>
      <c r="B27" s="38"/>
      <c r="C27" s="38"/>
      <c r="D27" s="43" t="s">
        <v>52</v>
      </c>
      <c r="E27" s="47">
        <v>43983</v>
      </c>
      <c r="F27" s="38"/>
      <c r="G27" s="39"/>
    </row>
    <row r="28" spans="1:7" x14ac:dyDescent="0.2">
      <c r="A28" s="35"/>
      <c r="B28" s="36"/>
      <c r="C28" s="36"/>
      <c r="D28" s="43" t="s">
        <v>51</v>
      </c>
      <c r="E28" s="107">
        <v>26</v>
      </c>
      <c r="F28" s="41"/>
      <c r="G28" s="39"/>
    </row>
    <row r="29" spans="1:7" x14ac:dyDescent="0.2">
      <c r="A29" s="35"/>
      <c r="B29" s="36"/>
      <c r="C29" s="36"/>
      <c r="D29" s="43" t="s">
        <v>86</v>
      </c>
      <c r="E29" s="109">
        <v>41457</v>
      </c>
      <c r="F29" s="41"/>
      <c r="G29" s="39"/>
    </row>
    <row r="30" spans="1:7" ht="5.0999999999999996" customHeight="1" thickBot="1" x14ac:dyDescent="0.25">
      <c r="A30" s="44"/>
      <c r="B30" s="45"/>
      <c r="C30" s="45"/>
      <c r="D30" s="45"/>
      <c r="E30" s="45"/>
      <c r="F30" s="45"/>
      <c r="G30" s="46"/>
    </row>
    <row r="31" spans="1:7" ht="5.0999999999999996" customHeight="1" x14ac:dyDescent="0.2">
      <c r="A31" s="2"/>
      <c r="B31" s="21"/>
      <c r="C31" s="3"/>
      <c r="D31" s="3"/>
      <c r="E31" s="22"/>
      <c r="F31" s="3"/>
      <c r="G31" s="4"/>
    </row>
    <row r="32" spans="1:7" x14ac:dyDescent="0.2">
      <c r="A32" s="5"/>
      <c r="B32" s="23" t="s">
        <v>10</v>
      </c>
      <c r="C32" s="10"/>
      <c r="D32" s="10"/>
      <c r="E32" s="24"/>
      <c r="F32" s="10"/>
      <c r="G32" s="25"/>
    </row>
    <row r="33" spans="1:7" ht="5.0999999999999996" customHeight="1" x14ac:dyDescent="0.2">
      <c r="A33" s="5"/>
      <c r="B33" s="26"/>
      <c r="C33" s="10"/>
      <c r="D33" s="10"/>
      <c r="E33" s="24"/>
      <c r="F33" s="10"/>
      <c r="G33" s="25"/>
    </row>
    <row r="34" spans="1:7" x14ac:dyDescent="0.2">
      <c r="A34" s="5"/>
      <c r="B34" s="26" t="s">
        <v>11</v>
      </c>
      <c r="C34" s="10"/>
      <c r="D34" s="10"/>
      <c r="E34" s="10"/>
      <c r="F34" s="27"/>
      <c r="G34" s="25"/>
    </row>
    <row r="35" spans="1:7" ht="5.0999999999999996" customHeight="1" x14ac:dyDescent="0.2">
      <c r="A35" s="5"/>
      <c r="B35" s="26"/>
      <c r="C35" s="10"/>
      <c r="D35" s="10"/>
      <c r="E35" s="10"/>
      <c r="F35" s="28"/>
      <c r="G35" s="25"/>
    </row>
    <row r="36" spans="1:7" x14ac:dyDescent="0.2">
      <c r="A36" s="5"/>
      <c r="B36" s="26" t="s">
        <v>12</v>
      </c>
      <c r="C36" s="10"/>
      <c r="D36" s="10"/>
      <c r="E36" s="10"/>
      <c r="F36" s="29"/>
      <c r="G36" s="25"/>
    </row>
    <row r="37" spans="1:7" ht="5.0999999999999996" customHeight="1" x14ac:dyDescent="0.2">
      <c r="A37" s="5"/>
      <c r="B37" s="10"/>
      <c r="C37" s="10"/>
      <c r="D37" s="10"/>
      <c r="E37" s="10"/>
      <c r="F37" s="24"/>
      <c r="G37" s="25"/>
    </row>
    <row r="38" spans="1:7" x14ac:dyDescent="0.2">
      <c r="A38" s="5"/>
      <c r="B38" s="26" t="s">
        <v>13</v>
      </c>
      <c r="C38" s="10"/>
      <c r="D38" s="10"/>
      <c r="E38" s="10"/>
      <c r="F38" s="30"/>
      <c r="G38" s="25"/>
    </row>
    <row r="39" spans="1:7" ht="12.75" customHeight="1" thickBot="1" x14ac:dyDescent="0.25">
      <c r="A39" s="12"/>
      <c r="B39" s="31"/>
      <c r="C39" s="13"/>
      <c r="D39" s="13"/>
      <c r="E39" s="13"/>
      <c r="F39" s="13"/>
      <c r="G39" s="14"/>
    </row>
    <row r="42" spans="1:7" ht="15.75" x14ac:dyDescent="0.25">
      <c r="A42" s="18" t="s">
        <v>62</v>
      </c>
    </row>
    <row r="43" spans="1:7" ht="15.75" x14ac:dyDescent="0.25">
      <c r="A43" s="18" t="s">
        <v>14</v>
      </c>
    </row>
  </sheetData>
  <mergeCells count="6">
    <mergeCell ref="C14:F14"/>
    <mergeCell ref="C9:F9"/>
    <mergeCell ref="C13:F13"/>
    <mergeCell ref="C11:F11"/>
    <mergeCell ref="C12:F12"/>
    <mergeCell ref="C10:F10"/>
  </mergeCells>
  <phoneticPr fontId="0" type="noConversion"/>
  <conditionalFormatting sqref="E31">
    <cfRule type="cellIs" dxfId="21" priority="1" stopIfTrue="1" operator="lessThan">
      <formula>1</formula>
    </cfRule>
  </conditionalFormatting>
  <conditionalFormatting sqref="E16 C13:F14">
    <cfRule type="expression" dxfId="20" priority="2" stopIfTrue="1">
      <formula>ISNA(C13)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2060"/>
  </sheetPr>
  <dimension ref="A1:BI22"/>
  <sheetViews>
    <sheetView zoomScale="75" zoomScaleNormal="125" workbookViewId="0">
      <selection activeCell="L44" sqref="L44"/>
    </sheetView>
  </sheetViews>
  <sheetFormatPr defaultRowHeight="12.75" x14ac:dyDescent="0.2"/>
  <cols>
    <col min="1" max="1" width="30.140625" customWidth="1"/>
    <col min="2" max="3" width="9.28515625" customWidth="1"/>
    <col min="4" max="5" width="9.5703125" style="1" bestFit="1" customWidth="1"/>
    <col min="6" max="12" width="9.42578125" style="1" bestFit="1" customWidth="1"/>
    <col min="13" max="19" width="9.28515625" style="1" bestFit="1" customWidth="1"/>
    <col min="20" max="41" width="9.140625" style="1"/>
    <col min="42" max="42" width="9" style="1" bestFit="1" customWidth="1"/>
    <col min="43" max="46" width="9.7109375" style="1" bestFit="1" customWidth="1"/>
    <col min="47" max="47" width="9.140625" style="1"/>
  </cols>
  <sheetData>
    <row r="1" spans="1:61" ht="18" x14ac:dyDescent="0.25">
      <c r="A1" s="15" t="str">
        <f>'Project Data'!$C$9</f>
        <v>Example Project Analysis</v>
      </c>
    </row>
    <row r="2" spans="1:61" ht="18" x14ac:dyDescent="0.25">
      <c r="A2" s="15" t="s">
        <v>78</v>
      </c>
    </row>
    <row r="3" spans="1:61" ht="18" x14ac:dyDescent="0.25">
      <c r="A3" s="15"/>
    </row>
    <row r="4" spans="1:61" x14ac:dyDescent="0.2">
      <c r="A4" s="16">
        <f>'Project Data'!$C$14</f>
        <v>0</v>
      </c>
    </row>
    <row r="5" spans="1:61" x14ac:dyDescent="0.2">
      <c r="A5" s="16" t="s">
        <v>16</v>
      </c>
      <c r="B5" s="49">
        <v>0</v>
      </c>
      <c r="C5" s="49">
        <f>B5+1</f>
        <v>1</v>
      </c>
      <c r="D5" s="49">
        <f t="shared" ref="D5:AX5" si="0">C5+1</f>
        <v>2</v>
      </c>
      <c r="E5" s="49">
        <f t="shared" si="0"/>
        <v>3</v>
      </c>
      <c r="F5" s="49">
        <f t="shared" si="0"/>
        <v>4</v>
      </c>
      <c r="G5" s="49">
        <f t="shared" si="0"/>
        <v>5</v>
      </c>
      <c r="H5" s="49">
        <f t="shared" si="0"/>
        <v>6</v>
      </c>
      <c r="I5" s="49">
        <f t="shared" si="0"/>
        <v>7</v>
      </c>
      <c r="J5" s="49">
        <f t="shared" si="0"/>
        <v>8</v>
      </c>
      <c r="K5" s="49">
        <f t="shared" si="0"/>
        <v>9</v>
      </c>
      <c r="L5" s="49">
        <f t="shared" si="0"/>
        <v>10</v>
      </c>
      <c r="M5" s="49">
        <f t="shared" si="0"/>
        <v>11</v>
      </c>
      <c r="N5" s="49">
        <f t="shared" si="0"/>
        <v>12</v>
      </c>
      <c r="O5" s="49">
        <f t="shared" si="0"/>
        <v>13</v>
      </c>
      <c r="P5" s="49">
        <f t="shared" si="0"/>
        <v>14</v>
      </c>
      <c r="Q5" s="49">
        <f t="shared" si="0"/>
        <v>15</v>
      </c>
      <c r="R5" s="49">
        <f t="shared" si="0"/>
        <v>16</v>
      </c>
      <c r="S5" s="49">
        <f t="shared" si="0"/>
        <v>17</v>
      </c>
      <c r="T5" s="49">
        <f t="shared" si="0"/>
        <v>18</v>
      </c>
      <c r="U5" s="49">
        <f t="shared" si="0"/>
        <v>19</v>
      </c>
      <c r="V5" s="49">
        <f t="shared" si="0"/>
        <v>20</v>
      </c>
      <c r="W5" s="49">
        <f t="shared" si="0"/>
        <v>21</v>
      </c>
      <c r="X5" s="49">
        <f t="shared" si="0"/>
        <v>22</v>
      </c>
      <c r="Y5" s="49">
        <f t="shared" si="0"/>
        <v>23</v>
      </c>
      <c r="Z5" s="49">
        <f t="shared" si="0"/>
        <v>24</v>
      </c>
      <c r="AA5" s="49">
        <f t="shared" si="0"/>
        <v>25</v>
      </c>
      <c r="AB5" s="49">
        <f t="shared" si="0"/>
        <v>26</v>
      </c>
      <c r="AC5" s="49">
        <f t="shared" si="0"/>
        <v>27</v>
      </c>
      <c r="AD5" s="49">
        <f t="shared" si="0"/>
        <v>28</v>
      </c>
      <c r="AE5" s="49">
        <f t="shared" si="0"/>
        <v>29</v>
      </c>
      <c r="AF5" s="49">
        <f t="shared" si="0"/>
        <v>30</v>
      </c>
      <c r="AG5" s="49">
        <f t="shared" si="0"/>
        <v>31</v>
      </c>
      <c r="AH5" s="49">
        <f t="shared" si="0"/>
        <v>32</v>
      </c>
      <c r="AI5" s="49">
        <f t="shared" si="0"/>
        <v>33</v>
      </c>
      <c r="AJ5" s="49">
        <f t="shared" si="0"/>
        <v>34</v>
      </c>
      <c r="AK5" s="49">
        <f t="shared" si="0"/>
        <v>35</v>
      </c>
      <c r="AL5" s="49">
        <f t="shared" si="0"/>
        <v>36</v>
      </c>
      <c r="AM5" s="49">
        <f t="shared" si="0"/>
        <v>37</v>
      </c>
      <c r="AN5" s="49">
        <f t="shared" si="0"/>
        <v>38</v>
      </c>
      <c r="AO5" s="49">
        <f t="shared" si="0"/>
        <v>39</v>
      </c>
      <c r="AP5" s="49">
        <f t="shared" si="0"/>
        <v>40</v>
      </c>
      <c r="AQ5" s="49">
        <f t="shared" si="0"/>
        <v>41</v>
      </c>
      <c r="AR5" s="49">
        <f t="shared" si="0"/>
        <v>42</v>
      </c>
      <c r="AS5" s="49">
        <f t="shared" si="0"/>
        <v>43</v>
      </c>
      <c r="AT5" s="49">
        <f t="shared" si="0"/>
        <v>44</v>
      </c>
      <c r="AU5" s="49">
        <f t="shared" si="0"/>
        <v>45</v>
      </c>
      <c r="AV5" s="49">
        <f t="shared" si="0"/>
        <v>46</v>
      </c>
      <c r="AW5" s="49">
        <f t="shared" si="0"/>
        <v>47</v>
      </c>
      <c r="AX5" s="49">
        <f t="shared" si="0"/>
        <v>48</v>
      </c>
      <c r="AY5" s="49">
        <f>AX5+1</f>
        <v>49</v>
      </c>
      <c r="AZ5" s="49">
        <f>AY5+1</f>
        <v>50</v>
      </c>
      <c r="BA5" s="49">
        <f>AZ5+1</f>
        <v>51</v>
      </c>
      <c r="BB5" s="49">
        <f>BA5+1</f>
        <v>52</v>
      </c>
    </row>
    <row r="6" spans="1:61" x14ac:dyDescent="0.2">
      <c r="A6" s="17" t="s">
        <v>7</v>
      </c>
      <c r="B6" s="102">
        <v>0</v>
      </c>
      <c r="C6" s="102">
        <v>3023</v>
      </c>
      <c r="D6" s="102">
        <v>5508</v>
      </c>
      <c r="E6" s="102">
        <v>7828</v>
      </c>
      <c r="F6" s="102">
        <v>10098</v>
      </c>
      <c r="G6" s="102">
        <v>12158</v>
      </c>
      <c r="H6" s="102">
        <v>13951</v>
      </c>
      <c r="I6" s="102">
        <v>14205</v>
      </c>
      <c r="J6" s="102">
        <v>15933</v>
      </c>
      <c r="K6" s="102">
        <v>17902</v>
      </c>
      <c r="L6" s="102">
        <v>19967</v>
      </c>
      <c r="M6" s="102">
        <v>22208</v>
      </c>
      <c r="N6" s="102">
        <v>24286</v>
      </c>
      <c r="O6" s="102">
        <v>26331</v>
      </c>
      <c r="P6" s="102">
        <v>26658</v>
      </c>
      <c r="Q6" s="102">
        <v>28647</v>
      </c>
      <c r="R6" s="102">
        <v>30989</v>
      </c>
      <c r="S6" s="102">
        <v>33040</v>
      </c>
      <c r="T6" s="102">
        <v>34909</v>
      </c>
      <c r="U6" s="102">
        <v>36709</v>
      </c>
      <c r="V6" s="102">
        <v>38016</v>
      </c>
      <c r="W6" s="102">
        <v>38140</v>
      </c>
      <c r="X6" s="102" t="e">
        <v>#N/A</v>
      </c>
      <c r="Y6" s="102" t="e">
        <v>#N/A</v>
      </c>
      <c r="Z6" s="102" t="e">
        <v>#N/A</v>
      </c>
      <c r="AA6" s="102" t="e">
        <v>#N/A</v>
      </c>
      <c r="AB6" s="102" t="e">
        <v>#N/A</v>
      </c>
      <c r="AC6" s="102" t="e">
        <v>#N/A</v>
      </c>
      <c r="AD6" s="102" t="e">
        <v>#N/A</v>
      </c>
      <c r="AE6" s="102" t="e">
        <v>#N/A</v>
      </c>
      <c r="AF6" s="102" t="e">
        <v>#N/A</v>
      </c>
      <c r="AG6" s="102" t="e">
        <v>#N/A</v>
      </c>
      <c r="AH6" s="102" t="e">
        <v>#N/A</v>
      </c>
      <c r="AI6" s="102" t="e">
        <v>#N/A</v>
      </c>
      <c r="AJ6" s="102" t="e">
        <v>#N/A</v>
      </c>
      <c r="AK6" s="102" t="e">
        <v>#N/A</v>
      </c>
      <c r="AL6" s="102" t="e">
        <v>#N/A</v>
      </c>
      <c r="AM6" s="102" t="e">
        <v>#N/A</v>
      </c>
      <c r="AN6" s="102" t="e">
        <v>#N/A</v>
      </c>
      <c r="AO6" s="102" t="e">
        <v>#N/A</v>
      </c>
      <c r="AP6" s="102" t="e">
        <v>#N/A</v>
      </c>
      <c r="AQ6" s="102" t="e">
        <v>#N/A</v>
      </c>
      <c r="AR6" s="102" t="e">
        <v>#N/A</v>
      </c>
      <c r="AS6" s="102" t="e">
        <v>#N/A</v>
      </c>
      <c r="AT6" s="102" t="e">
        <v>#N/A</v>
      </c>
      <c r="AU6" s="102" t="e">
        <v>#N/A</v>
      </c>
      <c r="AV6" s="102" t="e">
        <v>#N/A</v>
      </c>
      <c r="AW6" s="102" t="e">
        <v>#N/A</v>
      </c>
      <c r="AX6" s="102" t="e">
        <v>#N/A</v>
      </c>
      <c r="AY6" s="102" t="e">
        <v>#N/A</v>
      </c>
      <c r="AZ6" s="102" t="e">
        <v>#N/A</v>
      </c>
      <c r="BA6" s="102" t="e">
        <v>#N/A</v>
      </c>
      <c r="BB6" s="102" t="e">
        <v>#N/A</v>
      </c>
      <c r="BF6" s="7"/>
      <c r="BG6" s="7"/>
      <c r="BH6" s="7"/>
      <c r="BI6" s="7"/>
    </row>
    <row r="7" spans="1:61" s="9" customFormat="1" x14ac:dyDescent="0.2">
      <c r="A7" s="17" t="s">
        <v>74</v>
      </c>
      <c r="B7" s="102">
        <v>0</v>
      </c>
      <c r="C7" s="102">
        <v>927.72514561409992</v>
      </c>
      <c r="D7" s="102">
        <v>1903.989652143543</v>
      </c>
      <c r="E7" s="102">
        <v>2466.7675128519686</v>
      </c>
      <c r="F7" s="102">
        <v>3413.917045496069</v>
      </c>
      <c r="G7" s="102">
        <v>4471.5522322868865</v>
      </c>
      <c r="H7" s="102">
        <v>7151.8043458617776</v>
      </c>
      <c r="I7" s="102">
        <v>7476.3147672227979</v>
      </c>
      <c r="J7" s="102">
        <v>9271.8173812377263</v>
      </c>
      <c r="K7" s="102">
        <v>11441.039583978329</v>
      </c>
      <c r="L7" s="102">
        <v>13301.71868684308</v>
      </c>
      <c r="M7" s="102">
        <v>14699.475106595781</v>
      </c>
      <c r="N7" s="102">
        <v>15985.244209355729</v>
      </c>
      <c r="O7" s="102">
        <v>16752.72356363725</v>
      </c>
      <c r="P7" s="102">
        <v>17077.460854924651</v>
      </c>
      <c r="Q7" s="102">
        <v>20317.822406740554</v>
      </c>
      <c r="R7" s="102">
        <v>23060.787849964578</v>
      </c>
      <c r="S7" s="102">
        <v>26587.880578734435</v>
      </c>
      <c r="T7" s="102">
        <v>28681.187782776593</v>
      </c>
      <c r="U7" s="102">
        <v>30134.970271015154</v>
      </c>
      <c r="V7" s="102">
        <v>31487.493148779751</v>
      </c>
      <c r="W7" s="102">
        <v>32526.287328351264</v>
      </c>
      <c r="X7" s="102">
        <v>33504.399204281217</v>
      </c>
      <c r="Y7" s="102">
        <v>34512.890043686355</v>
      </c>
      <c r="Z7" s="102">
        <v>36488.732642513169</v>
      </c>
      <c r="AA7" s="102">
        <v>37629.812748892262</v>
      </c>
      <c r="AB7" s="102">
        <v>38140</v>
      </c>
      <c r="AC7" s="102" t="e">
        <v>#N/A</v>
      </c>
      <c r="AD7" s="102" t="e">
        <v>#N/A</v>
      </c>
      <c r="AE7" s="102" t="e">
        <v>#N/A</v>
      </c>
      <c r="AF7" s="102" t="e">
        <v>#N/A</v>
      </c>
      <c r="AG7" s="102" t="e">
        <v>#N/A</v>
      </c>
      <c r="AH7" s="102" t="e">
        <v>#N/A</v>
      </c>
      <c r="AI7" s="102" t="e">
        <v>#N/A</v>
      </c>
      <c r="AJ7" s="102" t="e">
        <v>#N/A</v>
      </c>
      <c r="AK7" s="102" t="e">
        <v>#N/A</v>
      </c>
      <c r="AL7" s="102" t="e">
        <v>#N/A</v>
      </c>
      <c r="AM7" s="102" t="e">
        <v>#N/A</v>
      </c>
      <c r="AN7" s="102" t="e">
        <v>#N/A</v>
      </c>
      <c r="AO7" s="102" t="e">
        <v>#N/A</v>
      </c>
      <c r="AP7" s="102" t="e">
        <v>#N/A</v>
      </c>
      <c r="AQ7" s="102" t="e">
        <v>#N/A</v>
      </c>
      <c r="AR7" s="102" t="e">
        <v>#N/A</v>
      </c>
      <c r="AS7" s="102" t="e">
        <v>#N/A</v>
      </c>
      <c r="AT7" s="102" t="e">
        <v>#N/A</v>
      </c>
      <c r="AU7" s="102" t="e">
        <v>#N/A</v>
      </c>
      <c r="AV7" s="102" t="e">
        <v>#N/A</v>
      </c>
      <c r="AW7" s="102" t="e">
        <v>#N/A</v>
      </c>
      <c r="AX7" s="102" t="e">
        <v>#N/A</v>
      </c>
      <c r="AY7" s="102" t="e">
        <v>#N/A</v>
      </c>
      <c r="AZ7" s="102" t="e">
        <v>#N/A</v>
      </c>
      <c r="BA7" s="102" t="e">
        <v>#N/A</v>
      </c>
      <c r="BB7" s="102" t="e">
        <v>#N/A</v>
      </c>
    </row>
    <row r="8" spans="1:61" x14ac:dyDescent="0.2">
      <c r="A8" s="17" t="s">
        <v>15</v>
      </c>
      <c r="B8" s="102">
        <v>0</v>
      </c>
      <c r="C8" s="102">
        <v>1605.75</v>
      </c>
      <c r="D8" s="102">
        <v>2766.25</v>
      </c>
      <c r="E8" s="102">
        <v>4324.25</v>
      </c>
      <c r="F8" s="102">
        <v>6137.5</v>
      </c>
      <c r="G8" s="102">
        <v>7887.5</v>
      </c>
      <c r="H8" s="102">
        <v>9835</v>
      </c>
      <c r="I8" s="102">
        <v>10135</v>
      </c>
      <c r="J8" s="102">
        <v>13216.75</v>
      </c>
      <c r="K8" s="102">
        <v>14755</v>
      </c>
      <c r="L8" s="102">
        <v>16656.25</v>
      </c>
      <c r="M8" s="102">
        <v>18767.75</v>
      </c>
      <c r="N8" s="102">
        <v>20896.75</v>
      </c>
      <c r="O8" s="102">
        <v>23364</v>
      </c>
      <c r="P8" s="102">
        <v>23663.75</v>
      </c>
      <c r="Q8" s="102">
        <v>26651</v>
      </c>
      <c r="R8" s="102">
        <v>28436.5</v>
      </c>
      <c r="S8" s="102">
        <v>30407.5</v>
      </c>
      <c r="T8" s="102">
        <v>32012</v>
      </c>
      <c r="U8" s="102">
        <v>33999.75</v>
      </c>
      <c r="V8" s="102">
        <v>35554</v>
      </c>
      <c r="W8" s="102">
        <v>37110.5</v>
      </c>
      <c r="X8" s="102">
        <v>38468.25</v>
      </c>
      <c r="Y8" s="102">
        <v>39798.25</v>
      </c>
      <c r="Z8" s="102">
        <v>41155.25</v>
      </c>
      <c r="AA8" s="102">
        <v>42600.25</v>
      </c>
      <c r="AB8" s="102">
        <v>43983</v>
      </c>
      <c r="AC8" s="102" t="e">
        <v>#N/A</v>
      </c>
      <c r="AD8" s="102" t="e">
        <v>#N/A</v>
      </c>
      <c r="AE8" s="102" t="e">
        <v>#N/A</v>
      </c>
      <c r="AF8" s="102" t="e">
        <v>#N/A</v>
      </c>
      <c r="AG8" s="102" t="e">
        <v>#N/A</v>
      </c>
      <c r="AH8" s="102" t="e">
        <v>#N/A</v>
      </c>
      <c r="AI8" s="102" t="e">
        <v>#N/A</v>
      </c>
      <c r="AJ8" s="102" t="e">
        <v>#N/A</v>
      </c>
      <c r="AK8" s="102" t="e">
        <v>#N/A</v>
      </c>
      <c r="AL8" s="102" t="e">
        <v>#N/A</v>
      </c>
      <c r="AM8" s="102" t="e">
        <v>#N/A</v>
      </c>
      <c r="AN8" s="102" t="e">
        <v>#N/A</v>
      </c>
      <c r="AO8" s="102" t="e">
        <v>#N/A</v>
      </c>
      <c r="AP8" s="102" t="e">
        <v>#N/A</v>
      </c>
      <c r="AQ8" s="102" t="e">
        <v>#N/A</v>
      </c>
      <c r="AR8" s="102" t="e">
        <v>#N/A</v>
      </c>
      <c r="AS8" s="102" t="e">
        <v>#N/A</v>
      </c>
      <c r="AT8" s="102" t="e">
        <v>#N/A</v>
      </c>
      <c r="AU8" s="102" t="e">
        <v>#N/A</v>
      </c>
      <c r="AV8" s="102" t="e">
        <v>#N/A</v>
      </c>
      <c r="AW8" s="102" t="e">
        <v>#N/A</v>
      </c>
      <c r="AX8" s="102" t="e">
        <v>#N/A</v>
      </c>
      <c r="AY8" s="102" t="e">
        <v>#N/A</v>
      </c>
      <c r="AZ8" s="102" t="e">
        <v>#N/A</v>
      </c>
      <c r="BA8" s="102" t="e">
        <v>#N/A</v>
      </c>
      <c r="BB8" s="102" t="e">
        <v>#N/A</v>
      </c>
    </row>
    <row r="9" spans="1:61" x14ac:dyDescent="0.2">
      <c r="C9" s="1"/>
    </row>
    <row r="10" spans="1:61" s="51" customFormat="1" ht="12.75" customHeight="1" collapsed="1" x14ac:dyDescent="0.2">
      <c r="A10" s="17" t="s">
        <v>75</v>
      </c>
      <c r="B10" s="100">
        <v>0</v>
      </c>
      <c r="C10" s="100">
        <v>0.3068889003023817</v>
      </c>
      <c r="D10" s="100">
        <v>0.62983448631939898</v>
      </c>
      <c r="E10" s="100">
        <v>0.81599983885278482</v>
      </c>
      <c r="F10" s="100">
        <v>1.1573106822921808</v>
      </c>
      <c r="G10" s="100">
        <v>1.5829184033347632</v>
      </c>
      <c r="H10" s="100">
        <v>2.7085363559749043</v>
      </c>
      <c r="I10" s="100">
        <v>2.8484115375960335</v>
      </c>
      <c r="J10" s="100">
        <v>3.6360428992236677</v>
      </c>
      <c r="K10" s="100">
        <v>4.6519609630962764</v>
      </c>
      <c r="L10" s="100">
        <v>5.637879914580636</v>
      </c>
      <c r="M10" s="100">
        <v>7.286154575576262</v>
      </c>
      <c r="N10" s="100">
        <v>8.0265333719429801</v>
      </c>
      <c r="O10" s="100">
        <v>8.4163146590336471</v>
      </c>
      <c r="P10" s="100">
        <v>8.5812396419119619</v>
      </c>
      <c r="Q10" s="100">
        <v>10.156547258697257</v>
      </c>
      <c r="R10" s="100">
        <v>11.410388763216833</v>
      </c>
      <c r="S10" s="100">
        <v>13.785567519065552</v>
      </c>
      <c r="T10" s="100">
        <v>15.014597686924249</v>
      </c>
      <c r="U10" s="100">
        <v>15.635341704105532</v>
      </c>
      <c r="V10" s="100">
        <v>16.243048829244149</v>
      </c>
      <c r="W10" s="100">
        <v>16.749530633033284</v>
      </c>
      <c r="X10" s="100">
        <v>17.248474694639494</v>
      </c>
      <c r="Y10" s="100">
        <v>17.788063158740695</v>
      </c>
      <c r="Z10" s="100">
        <v>18.877629245840648</v>
      </c>
      <c r="AA10" s="100">
        <v>19.704523908869366</v>
      </c>
      <c r="AB10" s="100">
        <v>21</v>
      </c>
      <c r="AC10" s="100" t="e">
        <v>#N/A</v>
      </c>
      <c r="AD10" s="100" t="e">
        <v>#N/A</v>
      </c>
      <c r="AE10" s="100" t="e">
        <v>#N/A</v>
      </c>
      <c r="AF10" s="100" t="e">
        <v>#N/A</v>
      </c>
      <c r="AG10" s="100" t="e">
        <v>#N/A</v>
      </c>
      <c r="AH10" s="100" t="e">
        <v>#N/A</v>
      </c>
      <c r="AI10" s="100" t="e">
        <v>#N/A</v>
      </c>
      <c r="AJ10" s="100" t="e">
        <v>#N/A</v>
      </c>
      <c r="AK10" s="100" t="e">
        <v>#N/A</v>
      </c>
      <c r="AL10" s="100" t="e">
        <v>#N/A</v>
      </c>
      <c r="AM10" s="100" t="e">
        <v>#N/A</v>
      </c>
      <c r="AN10" s="100" t="e">
        <v>#N/A</v>
      </c>
      <c r="AO10" s="100" t="e">
        <v>#N/A</v>
      </c>
      <c r="AP10" s="100" t="e">
        <v>#N/A</v>
      </c>
      <c r="AQ10" s="100" t="e">
        <v>#N/A</v>
      </c>
      <c r="AR10" s="100" t="e">
        <v>#N/A</v>
      </c>
      <c r="AS10" s="100" t="e">
        <v>#N/A</v>
      </c>
      <c r="AT10" s="100" t="e">
        <v>#N/A</v>
      </c>
      <c r="AU10" s="100" t="e">
        <v>#N/A</v>
      </c>
      <c r="AV10" s="100" t="e">
        <v>#N/A</v>
      </c>
      <c r="AW10" s="100" t="e">
        <v>#N/A</v>
      </c>
      <c r="AX10" s="100" t="e">
        <v>#N/A</v>
      </c>
      <c r="AY10" s="100" t="e">
        <v>#N/A</v>
      </c>
      <c r="AZ10" s="100" t="e">
        <v>#N/A</v>
      </c>
      <c r="BA10" s="100" t="e">
        <v>#N/A</v>
      </c>
      <c r="BB10" s="100" t="e">
        <v>#N/A</v>
      </c>
    </row>
    <row r="13" spans="1:61" x14ac:dyDescent="0.2">
      <c r="A13" s="17" t="s">
        <v>76</v>
      </c>
      <c r="B13" s="124">
        <v>0</v>
      </c>
      <c r="C13" s="125">
        <f xml:space="preserve"> IF(ISNUMBER(C7), C7/'Project Data'!$E$16, #N/A)</f>
        <v>2.4324204132514418E-2</v>
      </c>
      <c r="D13" s="125">
        <f xml:space="preserve"> IF(ISNUMBER(D7), D7/'Project Data'!$E$16, #N/A)</f>
        <v>4.9921071110213502E-2</v>
      </c>
      <c r="E13" s="125">
        <f xml:space="preserve"> IF(ISNUMBER(E7), E7/'Project Data'!$E$16, #N/A)</f>
        <v>6.4676652146092514E-2</v>
      </c>
      <c r="F13" s="125">
        <f xml:space="preserve"> IF(ISNUMBER(F7), F7/'Project Data'!$E$16, #N/A)</f>
        <v>8.9510148020347902E-2</v>
      </c>
      <c r="G13" s="125">
        <f xml:space="preserve"> IF(ISNUMBER(G7), G7/'Project Data'!$E$16, #N/A)</f>
        <v>0.11724048852351564</v>
      </c>
      <c r="H13" s="125">
        <f xml:space="preserve"> IF(ISNUMBER(H7), H7/'Project Data'!$E$16, #N/A)</f>
        <v>0.18751453450083319</v>
      </c>
      <c r="I13" s="125">
        <f xml:space="preserve"> IF(ISNUMBER(I7), I7/'Project Data'!$E$16, #N/A)</f>
        <v>0.19602293569016249</v>
      </c>
      <c r="J13" s="125">
        <f xml:space="preserve"> IF(ISNUMBER(J7), J7/'Project Data'!$E$16, #N/A)</f>
        <v>0.24309956426947368</v>
      </c>
      <c r="K13" s="125">
        <f xml:space="preserve"> IF(ISNUMBER(K7), K7/'Project Data'!$E$16, #N/A)</f>
        <v>0.29997481866749681</v>
      </c>
      <c r="L13" s="125">
        <f xml:space="preserve"> IF(ISNUMBER(L7), L7/'Project Data'!$E$16, #N/A)</f>
        <v>0.34876032215110331</v>
      </c>
      <c r="M13" s="125">
        <f xml:space="preserve"> IF(ISNUMBER(M7), M7/'Project Data'!$E$16, #N/A)</f>
        <v>0.38540836671724649</v>
      </c>
      <c r="N13" s="125">
        <f xml:space="preserve"> IF(ISNUMBER(N7), N7/'Project Data'!$E$16, #N/A)</f>
        <v>0.41912019426732378</v>
      </c>
      <c r="O13" s="125">
        <f xml:space="preserve"> IF(ISNUMBER(O7), O7/'Project Data'!$E$16, #N/A)</f>
        <v>0.43924288315776744</v>
      </c>
      <c r="P13" s="125">
        <f xml:space="preserve"> IF(ISNUMBER(P7), P7/'Project Data'!$E$16, #N/A)</f>
        <v>0.44775723269335738</v>
      </c>
      <c r="Q13" s="125">
        <f xml:space="preserve"> IF(ISNUMBER(Q7), Q7/'Project Data'!$E$16, #N/A)</f>
        <v>0.53271689582434589</v>
      </c>
      <c r="R13" s="125">
        <f xml:space="preserve"> IF(ISNUMBER(R7), R7/'Project Data'!$E$16, #N/A)</f>
        <v>0.60463523466084368</v>
      </c>
      <c r="S13" s="125">
        <f xml:space="preserve"> IF(ISNUMBER(S7), S7/'Project Data'!$E$16, #N/A)</f>
        <v>0.69711275770147973</v>
      </c>
      <c r="T13" s="125">
        <f xml:space="preserve"> IF(ISNUMBER(T7), T7/'Project Data'!$E$16, #N/A)</f>
        <v>0.75199758213887236</v>
      </c>
      <c r="U13" s="125">
        <f xml:space="preserve"> IF(ISNUMBER(U7), U7/'Project Data'!$E$16, #N/A)</f>
        <v>0.79011458497680009</v>
      </c>
      <c r="V13" s="125">
        <f xml:space="preserve"> IF(ISNUMBER(V7), V7/'Project Data'!$E$16, #N/A)</f>
        <v>0.82557664260041297</v>
      </c>
      <c r="W13" s="125">
        <f xml:space="preserve"> IF(ISNUMBER(W7), W7/'Project Data'!$E$16, #N/A)</f>
        <v>0.85281298710936715</v>
      </c>
      <c r="X13" s="125">
        <f xml:space="preserve"> IF(ISNUMBER(X7), X7/'Project Data'!$E$16, #N/A)</f>
        <v>0.87845829062090242</v>
      </c>
      <c r="Y13" s="125">
        <f xml:space="preserve"> IF(ISNUMBER(Y7), Y7/'Project Data'!$E$16, #N/A)</f>
        <v>0.90490010602219073</v>
      </c>
      <c r="Z13" s="125">
        <f xml:space="preserve"> IF(ISNUMBER(Z7), Z7/'Project Data'!$E$16, #N/A)</f>
        <v>0.95670510336951153</v>
      </c>
      <c r="AA13" s="125">
        <f xml:space="preserve"> IF(ISNUMBER(AA7), AA7/'Project Data'!$E$16, #N/A)</f>
        <v>0.98662330227824491</v>
      </c>
      <c r="AB13" s="125">
        <f xml:space="preserve"> IF(ISNUMBER(AB7), AB7/'Project Data'!$E$16, #N/A)</f>
        <v>1</v>
      </c>
      <c r="AC13" s="125" t="e">
        <f xml:space="preserve"> IF(ISNUMBER(AC7), AC7/'Project Data'!$E$16, #N/A)</f>
        <v>#N/A</v>
      </c>
      <c r="AD13" s="125" t="e">
        <f xml:space="preserve"> IF(ISNUMBER(AD7), AD7/'Project Data'!$E$16, #N/A)</f>
        <v>#N/A</v>
      </c>
      <c r="AE13" s="125" t="e">
        <f xml:space="preserve"> IF(ISNUMBER(AE7), AE7/'Project Data'!$E$16, #N/A)</f>
        <v>#N/A</v>
      </c>
      <c r="AF13" s="125" t="e">
        <f xml:space="preserve"> IF(ISNUMBER(AF7), AF7/'Project Data'!$E$16, #N/A)</f>
        <v>#N/A</v>
      </c>
      <c r="AG13" s="125" t="e">
        <f xml:space="preserve"> IF(ISNUMBER(AG7), AG7/'Project Data'!$E$16, #N/A)</f>
        <v>#N/A</v>
      </c>
      <c r="AH13" s="125" t="e">
        <f xml:space="preserve"> IF(ISNUMBER(AH7), AH7/'Project Data'!$E$16, #N/A)</f>
        <v>#N/A</v>
      </c>
      <c r="AI13" s="125" t="e">
        <f xml:space="preserve"> IF(ISNUMBER(AI7), AI7/'Project Data'!$E$16, #N/A)</f>
        <v>#N/A</v>
      </c>
      <c r="AJ13" s="125" t="e">
        <f xml:space="preserve"> IF(ISNUMBER(AJ7), AJ7/'Project Data'!$E$16, #N/A)</f>
        <v>#N/A</v>
      </c>
      <c r="AK13" s="125" t="e">
        <f xml:space="preserve"> IF(ISNUMBER(AK7), AK7/'Project Data'!$E$16, #N/A)</f>
        <v>#N/A</v>
      </c>
      <c r="AL13" s="125" t="e">
        <f xml:space="preserve"> IF(ISNUMBER(AL7), AL7/'Project Data'!$E$16, #N/A)</f>
        <v>#N/A</v>
      </c>
      <c r="AM13" s="125" t="e">
        <f xml:space="preserve"> IF(ISNUMBER(AM7), AM7/'Project Data'!$E$16, #N/A)</f>
        <v>#N/A</v>
      </c>
      <c r="AN13" s="125" t="e">
        <f xml:space="preserve"> IF(ISNUMBER(AN7), AN7/'Project Data'!$E$16, #N/A)</f>
        <v>#N/A</v>
      </c>
      <c r="AO13" s="125" t="e">
        <f xml:space="preserve"> IF(ISNUMBER(AO7), AO7/'Project Data'!$E$16, #N/A)</f>
        <v>#N/A</v>
      </c>
      <c r="AP13" s="125" t="e">
        <f xml:space="preserve"> IF(ISNUMBER(AP7), AP7/'Project Data'!$E$16, #N/A)</f>
        <v>#N/A</v>
      </c>
      <c r="AQ13" s="125" t="e">
        <f xml:space="preserve"> IF(ISNUMBER(AQ7), AQ7/'Project Data'!$E$16, #N/A)</f>
        <v>#N/A</v>
      </c>
      <c r="AR13" s="125" t="e">
        <f xml:space="preserve"> IF(ISNUMBER(AR7), AR7/'Project Data'!$E$16, #N/A)</f>
        <v>#N/A</v>
      </c>
      <c r="AS13" s="125" t="e">
        <f xml:space="preserve"> IF(ISNUMBER(AS7), AS7/'Project Data'!$E$16, #N/A)</f>
        <v>#N/A</v>
      </c>
      <c r="AT13" s="125" t="e">
        <f xml:space="preserve"> IF(ISNUMBER(AT7), AT7/'Project Data'!$E$16, #N/A)</f>
        <v>#N/A</v>
      </c>
      <c r="AU13" s="125" t="e">
        <f xml:space="preserve"> IF(ISNUMBER(AU7), AU7/'Project Data'!$E$16, #N/A)</f>
        <v>#N/A</v>
      </c>
      <c r="AV13" s="125" t="e">
        <f xml:space="preserve"> IF(ISNUMBER(AV7), AV7/'Project Data'!$E$16, #N/A)</f>
        <v>#N/A</v>
      </c>
      <c r="AW13" s="125" t="e">
        <f xml:space="preserve"> IF(ISNUMBER(AW7), AW7/'Project Data'!$E$16, #N/A)</f>
        <v>#N/A</v>
      </c>
      <c r="AX13" s="125" t="e">
        <f xml:space="preserve"> IF(ISNUMBER(AX7), AX7/'Project Data'!$E$16, #N/A)</f>
        <v>#N/A</v>
      </c>
      <c r="AY13" s="125" t="e">
        <f xml:space="preserve"> IF(ISNUMBER(AY7), AY7/'Project Data'!$E$16, #N/A)</f>
        <v>#N/A</v>
      </c>
      <c r="AZ13" s="125" t="e">
        <f xml:space="preserve"> IF(ISNUMBER(AZ7), AZ7/'Project Data'!$E$16, #N/A)</f>
        <v>#N/A</v>
      </c>
      <c r="BA13" s="125" t="e">
        <f xml:space="preserve"> IF(ISNUMBER(BA7), BA7/'Project Data'!$E$16, #N/A)</f>
        <v>#N/A</v>
      </c>
      <c r="BB13" s="125" t="e">
        <f xml:space="preserve"> IF(ISNUMBER(BB7), BB7/'Project Data'!$E$16, #N/A)</f>
        <v>#N/A</v>
      </c>
    </row>
    <row r="14" spans="1:61" x14ac:dyDescent="0.2">
      <c r="A14" s="17" t="s">
        <v>77</v>
      </c>
      <c r="B14" s="124">
        <v>0</v>
      </c>
      <c r="C14" s="125">
        <f t="shared" ref="C14:BA14" si="1" xml:space="preserve"> IF(ISNUMBER(C7), C13-B13, #N/A)</f>
        <v>2.4324204132514418E-2</v>
      </c>
      <c r="D14" s="125">
        <f t="shared" si="1"/>
        <v>2.5596866977699084E-2</v>
      </c>
      <c r="E14" s="125">
        <f t="shared" si="1"/>
        <v>1.4755581035879012E-2</v>
      </c>
      <c r="F14" s="125">
        <f t="shared" si="1"/>
        <v>2.4833495874255387E-2</v>
      </c>
      <c r="G14" s="125">
        <f t="shared" si="1"/>
        <v>2.7730340503167736E-2</v>
      </c>
      <c r="H14" s="125">
        <f t="shared" si="1"/>
        <v>7.0274045977317554E-2</v>
      </c>
      <c r="I14" s="125">
        <f t="shared" si="1"/>
        <v>8.508401189329301E-3</v>
      </c>
      <c r="J14" s="125">
        <f t="shared" si="1"/>
        <v>4.7076628579311192E-2</v>
      </c>
      <c r="K14" s="125">
        <f t="shared" si="1"/>
        <v>5.6875254398023128E-2</v>
      </c>
      <c r="L14" s="125">
        <f t="shared" si="1"/>
        <v>4.8785503483606496E-2</v>
      </c>
      <c r="M14" s="125">
        <f t="shared" si="1"/>
        <v>3.6648044566143179E-2</v>
      </c>
      <c r="N14" s="125">
        <f t="shared" si="1"/>
        <v>3.3711827550077289E-2</v>
      </c>
      <c r="O14" s="125">
        <f t="shared" si="1"/>
        <v>2.0122688890443663E-2</v>
      </c>
      <c r="P14" s="125">
        <f t="shared" si="1"/>
        <v>8.5143495355899379E-3</v>
      </c>
      <c r="Q14" s="125">
        <f t="shared" si="1"/>
        <v>8.4959663130988516E-2</v>
      </c>
      <c r="R14" s="125">
        <f t="shared" si="1"/>
        <v>7.1918338836497786E-2</v>
      </c>
      <c r="S14" s="125">
        <f t="shared" si="1"/>
        <v>9.2477523040636056E-2</v>
      </c>
      <c r="T14" s="125">
        <f t="shared" si="1"/>
        <v>5.4884824437392621E-2</v>
      </c>
      <c r="U14" s="125">
        <f t="shared" si="1"/>
        <v>3.8117002837927738E-2</v>
      </c>
      <c r="V14" s="125">
        <f t="shared" si="1"/>
        <v>3.5462057623612875E-2</v>
      </c>
      <c r="W14" s="125">
        <f t="shared" si="1"/>
        <v>2.723634450895418E-2</v>
      </c>
      <c r="X14" s="125">
        <f t="shared" si="1"/>
        <v>2.5645303511535267E-2</v>
      </c>
      <c r="Y14" s="125">
        <f t="shared" si="1"/>
        <v>2.6441815401288316E-2</v>
      </c>
      <c r="Z14" s="125">
        <f t="shared" si="1"/>
        <v>5.1804997347320803E-2</v>
      </c>
      <c r="AA14" s="125">
        <f t="shared" si="1"/>
        <v>2.9918198908733373E-2</v>
      </c>
      <c r="AB14" s="125">
        <f t="shared" si="1"/>
        <v>1.3376697721755093E-2</v>
      </c>
      <c r="AC14" s="125" t="e">
        <f t="shared" si="1"/>
        <v>#N/A</v>
      </c>
      <c r="AD14" s="125" t="e">
        <f t="shared" si="1"/>
        <v>#N/A</v>
      </c>
      <c r="AE14" s="125" t="e">
        <f t="shared" si="1"/>
        <v>#N/A</v>
      </c>
      <c r="AF14" s="125" t="e">
        <f t="shared" si="1"/>
        <v>#N/A</v>
      </c>
      <c r="AG14" s="125" t="e">
        <f t="shared" si="1"/>
        <v>#N/A</v>
      </c>
      <c r="AH14" s="125" t="e">
        <f t="shared" si="1"/>
        <v>#N/A</v>
      </c>
      <c r="AI14" s="125" t="e">
        <f t="shared" si="1"/>
        <v>#N/A</v>
      </c>
      <c r="AJ14" s="125" t="e">
        <f t="shared" si="1"/>
        <v>#N/A</v>
      </c>
      <c r="AK14" s="125" t="e">
        <f t="shared" si="1"/>
        <v>#N/A</v>
      </c>
      <c r="AL14" s="125" t="e">
        <f t="shared" si="1"/>
        <v>#N/A</v>
      </c>
      <c r="AM14" s="125" t="e">
        <f t="shared" si="1"/>
        <v>#N/A</v>
      </c>
      <c r="AN14" s="125" t="e">
        <f t="shared" si="1"/>
        <v>#N/A</v>
      </c>
      <c r="AO14" s="125" t="e">
        <f t="shared" si="1"/>
        <v>#N/A</v>
      </c>
      <c r="AP14" s="125" t="e">
        <f t="shared" si="1"/>
        <v>#N/A</v>
      </c>
      <c r="AQ14" s="125" t="e">
        <f t="shared" si="1"/>
        <v>#N/A</v>
      </c>
      <c r="AR14" s="125" t="e">
        <f t="shared" si="1"/>
        <v>#N/A</v>
      </c>
      <c r="AS14" s="125" t="e">
        <f t="shared" si="1"/>
        <v>#N/A</v>
      </c>
      <c r="AT14" s="125" t="e">
        <f t="shared" si="1"/>
        <v>#N/A</v>
      </c>
      <c r="AU14" s="125" t="e">
        <f t="shared" si="1"/>
        <v>#N/A</v>
      </c>
      <c r="AV14" s="125" t="e">
        <f t="shared" si="1"/>
        <v>#N/A</v>
      </c>
      <c r="AW14" s="125" t="e">
        <f t="shared" si="1"/>
        <v>#N/A</v>
      </c>
      <c r="AX14" s="125" t="e">
        <f t="shared" si="1"/>
        <v>#N/A</v>
      </c>
      <c r="AY14" s="125" t="e">
        <f t="shared" si="1"/>
        <v>#N/A</v>
      </c>
      <c r="AZ14" s="125" t="e">
        <f t="shared" si="1"/>
        <v>#N/A</v>
      </c>
      <c r="BA14" s="125" t="e">
        <f t="shared" si="1"/>
        <v>#N/A</v>
      </c>
      <c r="BB14" s="125" t="e">
        <f xml:space="preserve"> IF(ISNUMBER(BB7), BB13-BA13, #N/A)</f>
        <v>#N/A</v>
      </c>
    </row>
    <row r="17" spans="1:47" x14ac:dyDescent="0.2">
      <c r="A17" s="17" t="s">
        <v>96</v>
      </c>
      <c r="B17" s="102">
        <v>0</v>
      </c>
    </row>
    <row r="18" spans="1:47" x14ac:dyDescent="0.2">
      <c r="A18" s="123" t="s">
        <v>97</v>
      </c>
      <c r="B18" s="102">
        <v>0</v>
      </c>
    </row>
    <row r="19" spans="1:47" x14ac:dyDescent="0.2"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1" spans="1:47" x14ac:dyDescent="0.2">
      <c r="B21" s="1"/>
      <c r="C21" s="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x14ac:dyDescent="0.2">
      <c r="B22" s="1"/>
      <c r="C22" s="1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</sheetData>
  <phoneticPr fontId="0" type="noConversion"/>
  <conditionalFormatting sqref="C13:BB14">
    <cfRule type="expression" dxfId="19" priority="3" stopIfTrue="1">
      <formula>ISNA(C13)</formula>
    </cfRule>
  </conditionalFormatting>
  <conditionalFormatting sqref="C10:BB10 B6:BB8">
    <cfRule type="expression" dxfId="18" priority="4" stopIfTrue="1">
      <formula>ISNA(B6)</formula>
    </cfRule>
  </conditionalFormatting>
  <conditionalFormatting sqref="B17">
    <cfRule type="expression" dxfId="17" priority="2" stopIfTrue="1">
      <formula>ISNA(B17)</formula>
    </cfRule>
  </conditionalFormatting>
  <conditionalFormatting sqref="B18">
    <cfRule type="expression" dxfId="16" priority="1" stopIfTrue="1">
      <formula>ISNA(B18)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rgb="FFC00000"/>
  </sheetPr>
  <dimension ref="A1:BB86"/>
  <sheetViews>
    <sheetView zoomScale="75" zoomScaleNormal="12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7" sqref="D37"/>
    </sheetView>
  </sheetViews>
  <sheetFormatPr defaultRowHeight="12.75" x14ac:dyDescent="0.2"/>
  <cols>
    <col min="1" max="1" width="16.85546875" customWidth="1"/>
    <col min="2" max="54" width="10" customWidth="1"/>
  </cols>
  <sheetData>
    <row r="1" spans="1:54" ht="40.5" customHeight="1" x14ac:dyDescent="0.2">
      <c r="A1" s="129" t="s">
        <v>98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30"/>
      <c r="AB1" s="129"/>
      <c r="AC1" s="129"/>
      <c r="AD1" s="129"/>
      <c r="AE1" s="129"/>
      <c r="AF1" s="129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</row>
    <row r="2" spans="1:54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</row>
    <row r="3" spans="1:54" x14ac:dyDescent="0.2">
      <c r="A3" s="55" t="s">
        <v>16</v>
      </c>
      <c r="B3" s="55">
        <v>0</v>
      </c>
      <c r="C3" s="55">
        <f>B3+1</f>
        <v>1</v>
      </c>
      <c r="D3" s="55">
        <f t="shared" ref="D3:AS3" si="0">C3+1</f>
        <v>2</v>
      </c>
      <c r="E3" s="55">
        <f t="shared" si="0"/>
        <v>3</v>
      </c>
      <c r="F3" s="55">
        <f t="shared" si="0"/>
        <v>4</v>
      </c>
      <c r="G3" s="55">
        <f t="shared" si="0"/>
        <v>5</v>
      </c>
      <c r="H3" s="55">
        <f t="shared" si="0"/>
        <v>6</v>
      </c>
      <c r="I3" s="55">
        <f t="shared" si="0"/>
        <v>7</v>
      </c>
      <c r="J3" s="55">
        <f t="shared" si="0"/>
        <v>8</v>
      </c>
      <c r="K3" s="55">
        <f t="shared" si="0"/>
        <v>9</v>
      </c>
      <c r="L3" s="55">
        <f t="shared" si="0"/>
        <v>10</v>
      </c>
      <c r="M3" s="55">
        <f t="shared" si="0"/>
        <v>11</v>
      </c>
      <c r="N3" s="55">
        <f t="shared" si="0"/>
        <v>12</v>
      </c>
      <c r="O3" s="55">
        <f t="shared" si="0"/>
        <v>13</v>
      </c>
      <c r="P3" s="55">
        <f t="shared" si="0"/>
        <v>14</v>
      </c>
      <c r="Q3" s="55">
        <f t="shared" si="0"/>
        <v>15</v>
      </c>
      <c r="R3" s="55">
        <f t="shared" si="0"/>
        <v>16</v>
      </c>
      <c r="S3" s="55">
        <f t="shared" si="0"/>
        <v>17</v>
      </c>
      <c r="T3" s="55">
        <f t="shared" si="0"/>
        <v>18</v>
      </c>
      <c r="U3" s="55">
        <f t="shared" si="0"/>
        <v>19</v>
      </c>
      <c r="V3" s="55">
        <f t="shared" si="0"/>
        <v>20</v>
      </c>
      <c r="W3" s="55">
        <f t="shared" si="0"/>
        <v>21</v>
      </c>
      <c r="X3" s="55">
        <f t="shared" si="0"/>
        <v>22</v>
      </c>
      <c r="Y3" s="55">
        <f t="shared" si="0"/>
        <v>23</v>
      </c>
      <c r="Z3" s="55">
        <f t="shared" si="0"/>
        <v>24</v>
      </c>
      <c r="AA3" s="55">
        <f t="shared" si="0"/>
        <v>25</v>
      </c>
      <c r="AB3" s="55">
        <f t="shared" si="0"/>
        <v>26</v>
      </c>
      <c r="AC3" s="55">
        <f t="shared" si="0"/>
        <v>27</v>
      </c>
      <c r="AD3" s="55">
        <f t="shared" si="0"/>
        <v>28</v>
      </c>
      <c r="AE3" s="55">
        <f t="shared" si="0"/>
        <v>29</v>
      </c>
      <c r="AF3" s="55">
        <f t="shared" si="0"/>
        <v>30</v>
      </c>
      <c r="AG3" s="55">
        <f t="shared" si="0"/>
        <v>31</v>
      </c>
      <c r="AH3" s="55">
        <f t="shared" si="0"/>
        <v>32</v>
      </c>
      <c r="AI3" s="55">
        <f t="shared" si="0"/>
        <v>33</v>
      </c>
      <c r="AJ3" s="55">
        <f t="shared" si="0"/>
        <v>34</v>
      </c>
      <c r="AK3" s="55">
        <f t="shared" si="0"/>
        <v>35</v>
      </c>
      <c r="AL3" s="55">
        <f t="shared" si="0"/>
        <v>36</v>
      </c>
      <c r="AM3" s="55">
        <f t="shared" si="0"/>
        <v>37</v>
      </c>
      <c r="AN3" s="55">
        <f t="shared" si="0"/>
        <v>38</v>
      </c>
      <c r="AO3" s="55">
        <f t="shared" si="0"/>
        <v>39</v>
      </c>
      <c r="AP3" s="55">
        <f t="shared" si="0"/>
        <v>40</v>
      </c>
      <c r="AQ3" s="55">
        <f t="shared" si="0"/>
        <v>41</v>
      </c>
      <c r="AR3" s="55">
        <f t="shared" si="0"/>
        <v>42</v>
      </c>
      <c r="AS3" s="55">
        <f t="shared" si="0"/>
        <v>43</v>
      </c>
      <c r="AT3" s="55">
        <f t="shared" ref="AT3:BB3" si="1">AS3+1</f>
        <v>44</v>
      </c>
      <c r="AU3" s="55">
        <f t="shared" si="1"/>
        <v>45</v>
      </c>
      <c r="AV3" s="55">
        <f t="shared" si="1"/>
        <v>46</v>
      </c>
      <c r="AW3" s="55">
        <f t="shared" si="1"/>
        <v>47</v>
      </c>
      <c r="AX3" s="55">
        <f t="shared" si="1"/>
        <v>48</v>
      </c>
      <c r="AY3" s="55">
        <f t="shared" si="1"/>
        <v>49</v>
      </c>
      <c r="AZ3" s="55">
        <f t="shared" si="1"/>
        <v>50</v>
      </c>
      <c r="BA3" s="55">
        <f t="shared" si="1"/>
        <v>51</v>
      </c>
      <c r="BB3" s="55">
        <f t="shared" si="1"/>
        <v>52</v>
      </c>
    </row>
    <row r="4" spans="1:54" x14ac:dyDescent="0.2">
      <c r="A4" s="57" t="s">
        <v>71</v>
      </c>
      <c r="B4" s="84">
        <f>'Input Data Sheet'!B13</f>
        <v>0</v>
      </c>
      <c r="C4" s="84">
        <f>'Input Data Sheet'!C13</f>
        <v>2.4324204132514418E-2</v>
      </c>
      <c r="D4" s="84">
        <f>'Input Data Sheet'!D13</f>
        <v>4.9921071110213502E-2</v>
      </c>
      <c r="E4" s="84">
        <f>'Input Data Sheet'!E13</f>
        <v>6.4676652146092514E-2</v>
      </c>
      <c r="F4" s="84">
        <f>'Input Data Sheet'!F13</f>
        <v>8.9510148020347902E-2</v>
      </c>
      <c r="G4" s="84">
        <f>'Input Data Sheet'!G13</f>
        <v>0.11724048852351564</v>
      </c>
      <c r="H4" s="84">
        <f>'Input Data Sheet'!H13</f>
        <v>0.18751453450083319</v>
      </c>
      <c r="I4" s="84">
        <f>'Input Data Sheet'!I13</f>
        <v>0.19602293569016249</v>
      </c>
      <c r="J4" s="84">
        <f>'Input Data Sheet'!J13</f>
        <v>0.24309956426947368</v>
      </c>
      <c r="K4" s="84">
        <f>'Input Data Sheet'!K13</f>
        <v>0.29997481866749681</v>
      </c>
      <c r="L4" s="84">
        <f>'Input Data Sheet'!L13</f>
        <v>0.34876032215110331</v>
      </c>
      <c r="M4" s="84">
        <f>'Input Data Sheet'!M13</f>
        <v>0.38540836671724649</v>
      </c>
      <c r="N4" s="84">
        <f>'Input Data Sheet'!N13</f>
        <v>0.41912019426732378</v>
      </c>
      <c r="O4" s="84">
        <f>'Input Data Sheet'!O13</f>
        <v>0.43924288315776744</v>
      </c>
      <c r="P4" s="84">
        <f>'Input Data Sheet'!P13</f>
        <v>0.44775723269335738</v>
      </c>
      <c r="Q4" s="84">
        <f>'Input Data Sheet'!Q13</f>
        <v>0.53271689582434589</v>
      </c>
      <c r="R4" s="84">
        <f>'Input Data Sheet'!R13</f>
        <v>0.60463523466084368</v>
      </c>
      <c r="S4" s="84">
        <f>'Input Data Sheet'!S13</f>
        <v>0.69711275770147973</v>
      </c>
      <c r="T4" s="84">
        <f>'Input Data Sheet'!T13</f>
        <v>0.75199758213887236</v>
      </c>
      <c r="U4" s="84">
        <f>'Input Data Sheet'!U13</f>
        <v>0.79011458497680009</v>
      </c>
      <c r="V4" s="84">
        <f>'Input Data Sheet'!V13</f>
        <v>0.82557664260041297</v>
      </c>
      <c r="W4" s="84">
        <f>'Input Data Sheet'!W13</f>
        <v>0.85281298710936715</v>
      </c>
      <c r="X4" s="84">
        <f>'Input Data Sheet'!X13</f>
        <v>0.87845829062090242</v>
      </c>
      <c r="Y4" s="84">
        <f>'Input Data Sheet'!Y13</f>
        <v>0.90490010602219073</v>
      </c>
      <c r="Z4" s="84">
        <f>'Input Data Sheet'!Z13</f>
        <v>0.95670510336951153</v>
      </c>
      <c r="AA4" s="84">
        <f>'Input Data Sheet'!AA13</f>
        <v>0.98662330227824491</v>
      </c>
      <c r="AB4" s="84">
        <f>'Input Data Sheet'!AB13</f>
        <v>1</v>
      </c>
      <c r="AC4" s="84" t="e">
        <f>'Input Data Sheet'!AC13</f>
        <v>#N/A</v>
      </c>
      <c r="AD4" s="84" t="e">
        <f>'Input Data Sheet'!AD13</f>
        <v>#N/A</v>
      </c>
      <c r="AE4" s="84" t="e">
        <f>'Input Data Sheet'!AE13</f>
        <v>#N/A</v>
      </c>
      <c r="AF4" s="84" t="e">
        <f>'Input Data Sheet'!AF13</f>
        <v>#N/A</v>
      </c>
      <c r="AG4" s="84" t="e">
        <f>'Input Data Sheet'!AG13</f>
        <v>#N/A</v>
      </c>
      <c r="AH4" s="84" t="e">
        <f>'Input Data Sheet'!AH13</f>
        <v>#N/A</v>
      </c>
      <c r="AI4" s="84" t="e">
        <f>'Input Data Sheet'!AI13</f>
        <v>#N/A</v>
      </c>
      <c r="AJ4" s="84" t="e">
        <f>'Input Data Sheet'!AJ13</f>
        <v>#N/A</v>
      </c>
      <c r="AK4" s="84" t="e">
        <f>'Input Data Sheet'!AK13</f>
        <v>#N/A</v>
      </c>
      <c r="AL4" s="84" t="e">
        <f>'Input Data Sheet'!AL13</f>
        <v>#N/A</v>
      </c>
      <c r="AM4" s="84" t="e">
        <f>'Input Data Sheet'!AM13</f>
        <v>#N/A</v>
      </c>
      <c r="AN4" s="84" t="e">
        <f>'Input Data Sheet'!AN13</f>
        <v>#N/A</v>
      </c>
      <c r="AO4" s="84" t="e">
        <f>'Input Data Sheet'!AO13</f>
        <v>#N/A</v>
      </c>
      <c r="AP4" s="84" t="e">
        <f>'Input Data Sheet'!AP13</f>
        <v>#N/A</v>
      </c>
      <c r="AQ4" s="84" t="e">
        <f>'Input Data Sheet'!AQ13</f>
        <v>#N/A</v>
      </c>
      <c r="AR4" s="84" t="e">
        <f>'Input Data Sheet'!AR13</f>
        <v>#N/A</v>
      </c>
      <c r="AS4" s="84" t="e">
        <f>'Input Data Sheet'!AS13</f>
        <v>#N/A</v>
      </c>
      <c r="AT4" s="84" t="e">
        <f>'Input Data Sheet'!AT13</f>
        <v>#N/A</v>
      </c>
      <c r="AU4" s="84" t="e">
        <f>'Input Data Sheet'!AU13</f>
        <v>#N/A</v>
      </c>
      <c r="AV4" s="84" t="e">
        <f>'Input Data Sheet'!AV13</f>
        <v>#N/A</v>
      </c>
      <c r="AW4" s="84" t="e">
        <f>'Input Data Sheet'!AW13</f>
        <v>#N/A</v>
      </c>
      <c r="AX4" s="84" t="e">
        <f>'Input Data Sheet'!AX13</f>
        <v>#N/A</v>
      </c>
      <c r="AY4" s="84" t="e">
        <f>'Input Data Sheet'!AY13</f>
        <v>#N/A</v>
      </c>
      <c r="AZ4" s="84" t="e">
        <f>'Input Data Sheet'!AZ13</f>
        <v>#N/A</v>
      </c>
      <c r="BA4" s="84" t="e">
        <f>'Input Data Sheet'!BA13</f>
        <v>#N/A</v>
      </c>
      <c r="BB4" s="84" t="e">
        <f>'Input Data Sheet'!BB13</f>
        <v>#N/A</v>
      </c>
    </row>
    <row r="5" spans="1:54" x14ac:dyDescent="0.2">
      <c r="A5" s="57" t="s">
        <v>17</v>
      </c>
      <c r="B5" s="84">
        <f>'Input Data Sheet'!B14</f>
        <v>0</v>
      </c>
      <c r="C5" s="84">
        <f>'Input Data Sheet'!C14</f>
        <v>2.4324204132514418E-2</v>
      </c>
      <c r="D5" s="84">
        <f>'Input Data Sheet'!D14</f>
        <v>2.5596866977699084E-2</v>
      </c>
      <c r="E5" s="84">
        <f>'Input Data Sheet'!E14</f>
        <v>1.4755581035879012E-2</v>
      </c>
      <c r="F5" s="84">
        <f>'Input Data Sheet'!F14</f>
        <v>2.4833495874255387E-2</v>
      </c>
      <c r="G5" s="84">
        <f>'Input Data Sheet'!G14</f>
        <v>2.7730340503167736E-2</v>
      </c>
      <c r="H5" s="84">
        <f>'Input Data Sheet'!H14</f>
        <v>7.0274045977317554E-2</v>
      </c>
      <c r="I5" s="84">
        <f>'Input Data Sheet'!I14</f>
        <v>8.508401189329301E-3</v>
      </c>
      <c r="J5" s="84">
        <f>'Input Data Sheet'!J14</f>
        <v>4.7076628579311192E-2</v>
      </c>
      <c r="K5" s="84">
        <f>'Input Data Sheet'!K14</f>
        <v>5.6875254398023128E-2</v>
      </c>
      <c r="L5" s="84">
        <f>'Input Data Sheet'!L14</f>
        <v>4.8785503483606496E-2</v>
      </c>
      <c r="M5" s="84">
        <f>'Input Data Sheet'!M14</f>
        <v>3.6648044566143179E-2</v>
      </c>
      <c r="N5" s="84">
        <f>'Input Data Sheet'!N14</f>
        <v>3.3711827550077289E-2</v>
      </c>
      <c r="O5" s="84">
        <f>'Input Data Sheet'!O14</f>
        <v>2.0122688890443663E-2</v>
      </c>
      <c r="P5" s="84">
        <f>'Input Data Sheet'!P14</f>
        <v>8.5143495355899379E-3</v>
      </c>
      <c r="Q5" s="84">
        <f>'Input Data Sheet'!Q14</f>
        <v>8.4959663130988516E-2</v>
      </c>
      <c r="R5" s="84">
        <f>'Input Data Sheet'!R14</f>
        <v>7.1918338836497786E-2</v>
      </c>
      <c r="S5" s="84">
        <f>'Input Data Sheet'!S14</f>
        <v>9.2477523040636056E-2</v>
      </c>
      <c r="T5" s="84">
        <f>'Input Data Sheet'!T14</f>
        <v>5.4884824437392621E-2</v>
      </c>
      <c r="U5" s="84">
        <f>'Input Data Sheet'!U14</f>
        <v>3.8117002837927738E-2</v>
      </c>
      <c r="V5" s="84">
        <f>'Input Data Sheet'!V14</f>
        <v>3.5462057623612875E-2</v>
      </c>
      <c r="W5" s="84">
        <f>'Input Data Sheet'!W14</f>
        <v>2.723634450895418E-2</v>
      </c>
      <c r="X5" s="84">
        <f>'Input Data Sheet'!X14</f>
        <v>2.5645303511535267E-2</v>
      </c>
      <c r="Y5" s="84">
        <f>'Input Data Sheet'!Y14</f>
        <v>2.6441815401288316E-2</v>
      </c>
      <c r="Z5" s="84">
        <f>'Input Data Sheet'!Z14</f>
        <v>5.1804997347320803E-2</v>
      </c>
      <c r="AA5" s="84">
        <f>'Input Data Sheet'!AA14</f>
        <v>2.9918198908733373E-2</v>
      </c>
      <c r="AB5" s="84">
        <f>'Input Data Sheet'!AB14</f>
        <v>1.3376697721755093E-2</v>
      </c>
      <c r="AC5" s="84" t="e">
        <f>'Input Data Sheet'!AC14</f>
        <v>#N/A</v>
      </c>
      <c r="AD5" s="84" t="e">
        <f>'Input Data Sheet'!AD14</f>
        <v>#N/A</v>
      </c>
      <c r="AE5" s="84" t="e">
        <f>'Input Data Sheet'!AE14</f>
        <v>#N/A</v>
      </c>
      <c r="AF5" s="84" t="e">
        <f>'Input Data Sheet'!AF14</f>
        <v>#N/A</v>
      </c>
      <c r="AG5" s="84" t="e">
        <f>'Input Data Sheet'!AG14</f>
        <v>#N/A</v>
      </c>
      <c r="AH5" s="84" t="e">
        <f>'Input Data Sheet'!AH14</f>
        <v>#N/A</v>
      </c>
      <c r="AI5" s="84" t="e">
        <f>'Input Data Sheet'!AI14</f>
        <v>#N/A</v>
      </c>
      <c r="AJ5" s="84" t="e">
        <f>'Input Data Sheet'!AJ14</f>
        <v>#N/A</v>
      </c>
      <c r="AK5" s="84" t="e">
        <f>'Input Data Sheet'!AK14</f>
        <v>#N/A</v>
      </c>
      <c r="AL5" s="84" t="e">
        <f>'Input Data Sheet'!AL14</f>
        <v>#N/A</v>
      </c>
      <c r="AM5" s="84" t="e">
        <f>'Input Data Sheet'!AM14</f>
        <v>#N/A</v>
      </c>
      <c r="AN5" s="84" t="e">
        <f>'Input Data Sheet'!AN14</f>
        <v>#N/A</v>
      </c>
      <c r="AO5" s="84" t="e">
        <f>'Input Data Sheet'!AO14</f>
        <v>#N/A</v>
      </c>
      <c r="AP5" s="84" t="e">
        <f>'Input Data Sheet'!AP14</f>
        <v>#N/A</v>
      </c>
      <c r="AQ5" s="84" t="e">
        <f>'Input Data Sheet'!AQ14</f>
        <v>#N/A</v>
      </c>
      <c r="AR5" s="84" t="e">
        <f>'Input Data Sheet'!AR14</f>
        <v>#N/A</v>
      </c>
      <c r="AS5" s="84" t="e">
        <f>'Input Data Sheet'!AS14</f>
        <v>#N/A</v>
      </c>
      <c r="AT5" s="84" t="e">
        <f>'Input Data Sheet'!AT14</f>
        <v>#N/A</v>
      </c>
      <c r="AU5" s="84" t="e">
        <f>'Input Data Sheet'!AU14</f>
        <v>#N/A</v>
      </c>
      <c r="AV5" s="84" t="e">
        <f>'Input Data Sheet'!AV14</f>
        <v>#N/A</v>
      </c>
      <c r="AW5" s="84" t="e">
        <f>'Input Data Sheet'!AW14</f>
        <v>#N/A</v>
      </c>
      <c r="AX5" s="84" t="e">
        <f>'Input Data Sheet'!AX14</f>
        <v>#N/A</v>
      </c>
      <c r="AY5" s="84" t="e">
        <f>'Input Data Sheet'!AY14</f>
        <v>#N/A</v>
      </c>
      <c r="AZ5" s="84" t="e">
        <f>'Input Data Sheet'!AZ14</f>
        <v>#N/A</v>
      </c>
      <c r="BA5" s="84" t="e">
        <f>'Input Data Sheet'!BA14</f>
        <v>#N/A</v>
      </c>
      <c r="BB5" s="84" t="e">
        <f>'Input Data Sheet'!BB14</f>
        <v>#N/A</v>
      </c>
    </row>
    <row r="6" spans="1:54" x14ac:dyDescent="0.2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</row>
    <row r="7" spans="1:54" x14ac:dyDescent="0.2">
      <c r="A7" s="55" t="s">
        <v>18</v>
      </c>
      <c r="B7" s="103">
        <f>'Input Data Sheet'!B6</f>
        <v>0</v>
      </c>
      <c r="C7" s="103">
        <f>'Input Data Sheet'!C6</f>
        <v>3023</v>
      </c>
      <c r="D7" s="103">
        <f>'Input Data Sheet'!D6</f>
        <v>5508</v>
      </c>
      <c r="E7" s="103">
        <f>'Input Data Sheet'!E6</f>
        <v>7828</v>
      </c>
      <c r="F7" s="103">
        <f>'Input Data Sheet'!F6</f>
        <v>10098</v>
      </c>
      <c r="G7" s="103">
        <f>'Input Data Sheet'!G6</f>
        <v>12158</v>
      </c>
      <c r="H7" s="103">
        <f>'Input Data Sheet'!H6</f>
        <v>13951</v>
      </c>
      <c r="I7" s="103">
        <f>'Input Data Sheet'!I6</f>
        <v>14205</v>
      </c>
      <c r="J7" s="103">
        <f>'Input Data Sheet'!J6</f>
        <v>15933</v>
      </c>
      <c r="K7" s="103">
        <f>'Input Data Sheet'!K6</f>
        <v>17902</v>
      </c>
      <c r="L7" s="103">
        <f>'Input Data Sheet'!L6</f>
        <v>19967</v>
      </c>
      <c r="M7" s="103">
        <f>'Input Data Sheet'!M6</f>
        <v>22208</v>
      </c>
      <c r="N7" s="103">
        <f>'Input Data Sheet'!N6</f>
        <v>24286</v>
      </c>
      <c r="O7" s="103">
        <f>'Input Data Sheet'!O6</f>
        <v>26331</v>
      </c>
      <c r="P7" s="103">
        <f>'Input Data Sheet'!P6</f>
        <v>26658</v>
      </c>
      <c r="Q7" s="103">
        <f>'Input Data Sheet'!Q6</f>
        <v>28647</v>
      </c>
      <c r="R7" s="103">
        <f>'Input Data Sheet'!R6</f>
        <v>30989</v>
      </c>
      <c r="S7" s="103">
        <f>'Input Data Sheet'!S6</f>
        <v>33040</v>
      </c>
      <c r="T7" s="103">
        <f>'Input Data Sheet'!T6</f>
        <v>34909</v>
      </c>
      <c r="U7" s="103">
        <f>'Input Data Sheet'!U6</f>
        <v>36709</v>
      </c>
      <c r="V7" s="103">
        <f>'Input Data Sheet'!V6</f>
        <v>38016</v>
      </c>
      <c r="W7" s="103">
        <f>'Input Data Sheet'!W6</f>
        <v>38140</v>
      </c>
      <c r="X7" s="103" t="e">
        <f>'Input Data Sheet'!X6</f>
        <v>#N/A</v>
      </c>
      <c r="Y7" s="103" t="e">
        <f>'Input Data Sheet'!Y6</f>
        <v>#N/A</v>
      </c>
      <c r="Z7" s="103" t="e">
        <f>'Input Data Sheet'!Z6</f>
        <v>#N/A</v>
      </c>
      <c r="AA7" s="103" t="e">
        <f>'Input Data Sheet'!AA6</f>
        <v>#N/A</v>
      </c>
      <c r="AB7" s="103" t="e">
        <f>'Input Data Sheet'!AB6</f>
        <v>#N/A</v>
      </c>
      <c r="AC7" s="103" t="e">
        <f>'Input Data Sheet'!AC6</f>
        <v>#N/A</v>
      </c>
      <c r="AD7" s="103" t="e">
        <f>'Input Data Sheet'!AD6</f>
        <v>#N/A</v>
      </c>
      <c r="AE7" s="103" t="e">
        <f>'Input Data Sheet'!AE6</f>
        <v>#N/A</v>
      </c>
      <c r="AF7" s="103" t="e">
        <f>'Input Data Sheet'!AF6</f>
        <v>#N/A</v>
      </c>
      <c r="AG7" s="103" t="e">
        <f>'Input Data Sheet'!AG6</f>
        <v>#N/A</v>
      </c>
      <c r="AH7" s="103" t="e">
        <f>'Input Data Sheet'!AH6</f>
        <v>#N/A</v>
      </c>
      <c r="AI7" s="103" t="e">
        <f>'Input Data Sheet'!AI6</f>
        <v>#N/A</v>
      </c>
      <c r="AJ7" s="103" t="e">
        <f>'Input Data Sheet'!AJ6</f>
        <v>#N/A</v>
      </c>
      <c r="AK7" s="103" t="e">
        <f>'Input Data Sheet'!AK6</f>
        <v>#N/A</v>
      </c>
      <c r="AL7" s="103" t="e">
        <f>'Input Data Sheet'!AL6</f>
        <v>#N/A</v>
      </c>
      <c r="AM7" s="103" t="e">
        <f>'Input Data Sheet'!AM6</f>
        <v>#N/A</v>
      </c>
      <c r="AN7" s="103" t="e">
        <f>'Input Data Sheet'!AN6</f>
        <v>#N/A</v>
      </c>
      <c r="AO7" s="103" t="e">
        <f>'Input Data Sheet'!AO6</f>
        <v>#N/A</v>
      </c>
      <c r="AP7" s="103" t="e">
        <f>'Input Data Sheet'!AP6</f>
        <v>#N/A</v>
      </c>
      <c r="AQ7" s="103" t="e">
        <f>'Input Data Sheet'!AQ6</f>
        <v>#N/A</v>
      </c>
      <c r="AR7" s="103" t="e">
        <f>'Input Data Sheet'!AR6</f>
        <v>#N/A</v>
      </c>
      <c r="AS7" s="103" t="e">
        <f>'Input Data Sheet'!AS6</f>
        <v>#N/A</v>
      </c>
      <c r="AT7" s="103" t="e">
        <f>'Input Data Sheet'!AT6</f>
        <v>#N/A</v>
      </c>
      <c r="AU7" s="103" t="e">
        <f>'Input Data Sheet'!AU6</f>
        <v>#N/A</v>
      </c>
      <c r="AV7" s="103" t="e">
        <f>'Input Data Sheet'!AV6</f>
        <v>#N/A</v>
      </c>
      <c r="AW7" s="103" t="e">
        <f>'Input Data Sheet'!AW6</f>
        <v>#N/A</v>
      </c>
      <c r="AX7" s="103" t="e">
        <f>'Input Data Sheet'!AX6</f>
        <v>#N/A</v>
      </c>
      <c r="AY7" s="103" t="e">
        <f>'Input Data Sheet'!AY6</f>
        <v>#N/A</v>
      </c>
      <c r="AZ7" s="103" t="e">
        <f>'Input Data Sheet'!AZ6</f>
        <v>#N/A</v>
      </c>
      <c r="BA7" s="103" t="e">
        <f>'Input Data Sheet'!BA6</f>
        <v>#N/A</v>
      </c>
      <c r="BB7" s="103" t="e">
        <f>'Input Data Sheet'!BB6</f>
        <v>#N/A</v>
      </c>
    </row>
    <row r="8" spans="1:54" x14ac:dyDescent="0.2">
      <c r="A8" s="55" t="s">
        <v>19</v>
      </c>
      <c r="B8" s="103">
        <f>'Input Data Sheet'!B7</f>
        <v>0</v>
      </c>
      <c r="C8" s="103">
        <f>'Input Data Sheet'!C7</f>
        <v>927.72514561409992</v>
      </c>
      <c r="D8" s="103">
        <f>'Input Data Sheet'!D7</f>
        <v>1903.989652143543</v>
      </c>
      <c r="E8" s="103">
        <f>'Input Data Sheet'!E7</f>
        <v>2466.7675128519686</v>
      </c>
      <c r="F8" s="103">
        <f>'Input Data Sheet'!F7</f>
        <v>3413.917045496069</v>
      </c>
      <c r="G8" s="103">
        <f>'Input Data Sheet'!G7</f>
        <v>4471.5522322868865</v>
      </c>
      <c r="H8" s="103">
        <f>'Input Data Sheet'!H7</f>
        <v>7151.8043458617776</v>
      </c>
      <c r="I8" s="103">
        <f>'Input Data Sheet'!I7</f>
        <v>7476.3147672227979</v>
      </c>
      <c r="J8" s="103">
        <f>'Input Data Sheet'!J7</f>
        <v>9271.8173812377263</v>
      </c>
      <c r="K8" s="103">
        <f>'Input Data Sheet'!K7</f>
        <v>11441.039583978329</v>
      </c>
      <c r="L8" s="103">
        <f>'Input Data Sheet'!L7</f>
        <v>13301.71868684308</v>
      </c>
      <c r="M8" s="103">
        <f>'Input Data Sheet'!M7</f>
        <v>14699.475106595781</v>
      </c>
      <c r="N8" s="103">
        <f>'Input Data Sheet'!N7</f>
        <v>15985.244209355729</v>
      </c>
      <c r="O8" s="103">
        <f>'Input Data Sheet'!O7</f>
        <v>16752.72356363725</v>
      </c>
      <c r="P8" s="103">
        <f>'Input Data Sheet'!P7</f>
        <v>17077.460854924651</v>
      </c>
      <c r="Q8" s="103">
        <f>'Input Data Sheet'!Q7</f>
        <v>20317.822406740554</v>
      </c>
      <c r="R8" s="103">
        <f>'Input Data Sheet'!R7</f>
        <v>23060.787849964578</v>
      </c>
      <c r="S8" s="103">
        <f>'Input Data Sheet'!S7</f>
        <v>26587.880578734435</v>
      </c>
      <c r="T8" s="103">
        <f>'Input Data Sheet'!T7</f>
        <v>28681.187782776593</v>
      </c>
      <c r="U8" s="103">
        <f>'Input Data Sheet'!U7</f>
        <v>30134.970271015154</v>
      </c>
      <c r="V8" s="103">
        <f>'Input Data Sheet'!V7</f>
        <v>31487.493148779751</v>
      </c>
      <c r="W8" s="103">
        <f>'Input Data Sheet'!W7</f>
        <v>32526.287328351264</v>
      </c>
      <c r="X8" s="103">
        <f>'Input Data Sheet'!X7</f>
        <v>33504.399204281217</v>
      </c>
      <c r="Y8" s="103">
        <f>'Input Data Sheet'!Y7</f>
        <v>34512.890043686355</v>
      </c>
      <c r="Z8" s="103">
        <f>'Input Data Sheet'!Z7</f>
        <v>36488.732642513169</v>
      </c>
      <c r="AA8" s="103">
        <f>'Input Data Sheet'!AA7</f>
        <v>37629.812748892262</v>
      </c>
      <c r="AB8" s="103">
        <f>'Input Data Sheet'!AB7</f>
        <v>38140</v>
      </c>
      <c r="AC8" s="103" t="e">
        <f>'Input Data Sheet'!AC7</f>
        <v>#N/A</v>
      </c>
      <c r="AD8" s="103" t="e">
        <f>'Input Data Sheet'!AD7</f>
        <v>#N/A</v>
      </c>
      <c r="AE8" s="103" t="e">
        <f>'Input Data Sheet'!AE7</f>
        <v>#N/A</v>
      </c>
      <c r="AF8" s="103" t="e">
        <f>'Input Data Sheet'!AF7</f>
        <v>#N/A</v>
      </c>
      <c r="AG8" s="103" t="e">
        <f>'Input Data Sheet'!AG7</f>
        <v>#N/A</v>
      </c>
      <c r="AH8" s="103" t="e">
        <f>'Input Data Sheet'!AH7</f>
        <v>#N/A</v>
      </c>
      <c r="AI8" s="103" t="e">
        <f>'Input Data Sheet'!AI7</f>
        <v>#N/A</v>
      </c>
      <c r="AJ8" s="103" t="e">
        <f>'Input Data Sheet'!AJ7</f>
        <v>#N/A</v>
      </c>
      <c r="AK8" s="103" t="e">
        <f>'Input Data Sheet'!AK7</f>
        <v>#N/A</v>
      </c>
      <c r="AL8" s="103" t="e">
        <f>'Input Data Sheet'!AL7</f>
        <v>#N/A</v>
      </c>
      <c r="AM8" s="103" t="e">
        <f>'Input Data Sheet'!AM7</f>
        <v>#N/A</v>
      </c>
      <c r="AN8" s="103" t="e">
        <f>'Input Data Sheet'!AN7</f>
        <v>#N/A</v>
      </c>
      <c r="AO8" s="103" t="e">
        <f>'Input Data Sheet'!AO7</f>
        <v>#N/A</v>
      </c>
      <c r="AP8" s="103" t="e">
        <f>'Input Data Sheet'!AP7</f>
        <v>#N/A</v>
      </c>
      <c r="AQ8" s="103" t="e">
        <f>'Input Data Sheet'!AQ7</f>
        <v>#N/A</v>
      </c>
      <c r="AR8" s="103" t="e">
        <f>'Input Data Sheet'!AR7</f>
        <v>#N/A</v>
      </c>
      <c r="AS8" s="103" t="e">
        <f>'Input Data Sheet'!AS7</f>
        <v>#N/A</v>
      </c>
      <c r="AT8" s="103" t="e">
        <f>'Input Data Sheet'!AT7</f>
        <v>#N/A</v>
      </c>
      <c r="AU8" s="103" t="e">
        <f>'Input Data Sheet'!AU7</f>
        <v>#N/A</v>
      </c>
      <c r="AV8" s="103" t="e">
        <f>'Input Data Sheet'!AV7</f>
        <v>#N/A</v>
      </c>
      <c r="AW8" s="103" t="e">
        <f>'Input Data Sheet'!AW7</f>
        <v>#N/A</v>
      </c>
      <c r="AX8" s="103" t="e">
        <f>'Input Data Sheet'!AX7</f>
        <v>#N/A</v>
      </c>
      <c r="AY8" s="103" t="e">
        <f>'Input Data Sheet'!AY7</f>
        <v>#N/A</v>
      </c>
      <c r="AZ8" s="103" t="e">
        <f>'Input Data Sheet'!AZ7</f>
        <v>#N/A</v>
      </c>
      <c r="BA8" s="103" t="e">
        <f>'Input Data Sheet'!BA7</f>
        <v>#N/A</v>
      </c>
      <c r="BB8" s="103" t="e">
        <f>'Input Data Sheet'!BB7</f>
        <v>#N/A</v>
      </c>
    </row>
    <row r="9" spans="1:54" x14ac:dyDescent="0.2">
      <c r="A9" s="55" t="s">
        <v>20</v>
      </c>
      <c r="B9" s="103">
        <f>'Input Data Sheet'!B8</f>
        <v>0</v>
      </c>
      <c r="C9" s="103">
        <f>'Input Data Sheet'!C8</f>
        <v>1605.75</v>
      </c>
      <c r="D9" s="103">
        <f>'Input Data Sheet'!D8</f>
        <v>2766.25</v>
      </c>
      <c r="E9" s="103">
        <f>'Input Data Sheet'!E8</f>
        <v>4324.25</v>
      </c>
      <c r="F9" s="103">
        <f>'Input Data Sheet'!F8</f>
        <v>6137.5</v>
      </c>
      <c r="G9" s="103">
        <f>'Input Data Sheet'!G8</f>
        <v>7887.5</v>
      </c>
      <c r="H9" s="103">
        <f>'Input Data Sheet'!H8</f>
        <v>9835</v>
      </c>
      <c r="I9" s="103">
        <f>'Input Data Sheet'!I8</f>
        <v>10135</v>
      </c>
      <c r="J9" s="103">
        <f>'Input Data Sheet'!J8</f>
        <v>13216.75</v>
      </c>
      <c r="K9" s="103">
        <f>'Input Data Sheet'!K8</f>
        <v>14755</v>
      </c>
      <c r="L9" s="103">
        <f>'Input Data Sheet'!L8</f>
        <v>16656.25</v>
      </c>
      <c r="M9" s="103">
        <f>'Input Data Sheet'!M8</f>
        <v>18767.75</v>
      </c>
      <c r="N9" s="103">
        <f>'Input Data Sheet'!N8</f>
        <v>20896.75</v>
      </c>
      <c r="O9" s="103">
        <f>'Input Data Sheet'!O8</f>
        <v>23364</v>
      </c>
      <c r="P9" s="103">
        <f>'Input Data Sheet'!P8</f>
        <v>23663.75</v>
      </c>
      <c r="Q9" s="103">
        <f>'Input Data Sheet'!Q8</f>
        <v>26651</v>
      </c>
      <c r="R9" s="103">
        <f>'Input Data Sheet'!R8</f>
        <v>28436.5</v>
      </c>
      <c r="S9" s="103">
        <f>'Input Data Sheet'!S8</f>
        <v>30407.5</v>
      </c>
      <c r="T9" s="103">
        <f>'Input Data Sheet'!T8</f>
        <v>32012</v>
      </c>
      <c r="U9" s="103">
        <f>'Input Data Sheet'!U8</f>
        <v>33999.75</v>
      </c>
      <c r="V9" s="103">
        <f>'Input Data Sheet'!V8</f>
        <v>35554</v>
      </c>
      <c r="W9" s="103">
        <f>'Input Data Sheet'!W8</f>
        <v>37110.5</v>
      </c>
      <c r="X9" s="103">
        <f>'Input Data Sheet'!X8</f>
        <v>38468.25</v>
      </c>
      <c r="Y9" s="103">
        <f>'Input Data Sheet'!Y8</f>
        <v>39798.25</v>
      </c>
      <c r="Z9" s="103">
        <f>'Input Data Sheet'!Z8</f>
        <v>41155.25</v>
      </c>
      <c r="AA9" s="103">
        <f>'Input Data Sheet'!AA8</f>
        <v>42600.25</v>
      </c>
      <c r="AB9" s="103">
        <f>'Input Data Sheet'!AB8</f>
        <v>43983</v>
      </c>
      <c r="AC9" s="103" t="e">
        <f>'Input Data Sheet'!AC8</f>
        <v>#N/A</v>
      </c>
      <c r="AD9" s="103" t="e">
        <f>'Input Data Sheet'!AD8</f>
        <v>#N/A</v>
      </c>
      <c r="AE9" s="103" t="e">
        <f>'Input Data Sheet'!AE8</f>
        <v>#N/A</v>
      </c>
      <c r="AF9" s="103" t="e">
        <f>'Input Data Sheet'!AF8</f>
        <v>#N/A</v>
      </c>
      <c r="AG9" s="103" t="e">
        <f>'Input Data Sheet'!AG8</f>
        <v>#N/A</v>
      </c>
      <c r="AH9" s="103" t="e">
        <f>'Input Data Sheet'!AH8</f>
        <v>#N/A</v>
      </c>
      <c r="AI9" s="103" t="e">
        <f>'Input Data Sheet'!AI8</f>
        <v>#N/A</v>
      </c>
      <c r="AJ9" s="103" t="e">
        <f>'Input Data Sheet'!AJ8</f>
        <v>#N/A</v>
      </c>
      <c r="AK9" s="103" t="e">
        <f>'Input Data Sheet'!AK8</f>
        <v>#N/A</v>
      </c>
      <c r="AL9" s="103" t="e">
        <f>'Input Data Sheet'!AL8</f>
        <v>#N/A</v>
      </c>
      <c r="AM9" s="103" t="e">
        <f>'Input Data Sheet'!AM8</f>
        <v>#N/A</v>
      </c>
      <c r="AN9" s="103" t="e">
        <f>'Input Data Sheet'!AN8</f>
        <v>#N/A</v>
      </c>
      <c r="AO9" s="103" t="e">
        <f>'Input Data Sheet'!AO8</f>
        <v>#N/A</v>
      </c>
      <c r="AP9" s="103" t="e">
        <f>'Input Data Sheet'!AP8</f>
        <v>#N/A</v>
      </c>
      <c r="AQ9" s="103" t="e">
        <f>'Input Data Sheet'!AQ8</f>
        <v>#N/A</v>
      </c>
      <c r="AR9" s="103" t="e">
        <f>'Input Data Sheet'!AR8</f>
        <v>#N/A</v>
      </c>
      <c r="AS9" s="103" t="e">
        <f>'Input Data Sheet'!AS8</f>
        <v>#N/A</v>
      </c>
      <c r="AT9" s="103" t="e">
        <f>'Input Data Sheet'!AT8</f>
        <v>#N/A</v>
      </c>
      <c r="AU9" s="103" t="e">
        <f>'Input Data Sheet'!AU8</f>
        <v>#N/A</v>
      </c>
      <c r="AV9" s="103" t="e">
        <f>'Input Data Sheet'!AV8</f>
        <v>#N/A</v>
      </c>
      <c r="AW9" s="103" t="e">
        <f>'Input Data Sheet'!AW8</f>
        <v>#N/A</v>
      </c>
      <c r="AX9" s="103" t="e">
        <f>'Input Data Sheet'!AX8</f>
        <v>#N/A</v>
      </c>
      <c r="AY9" s="103" t="e">
        <f>'Input Data Sheet'!AY8</f>
        <v>#N/A</v>
      </c>
      <c r="AZ9" s="103" t="e">
        <f>'Input Data Sheet'!AZ8</f>
        <v>#N/A</v>
      </c>
      <c r="BA9" s="103" t="e">
        <f>'Input Data Sheet'!BA8</f>
        <v>#N/A</v>
      </c>
      <c r="BB9" s="103" t="e">
        <f>'Input Data Sheet'!BB8</f>
        <v>#N/A</v>
      </c>
    </row>
    <row r="10" spans="1:54" x14ac:dyDescent="0.2">
      <c r="A10" s="55" t="s">
        <v>21</v>
      </c>
      <c r="B10" s="59">
        <f>'Input Data Sheet'!B10</f>
        <v>0</v>
      </c>
      <c r="C10" s="59">
        <f>'Input Data Sheet'!C10</f>
        <v>0.3068889003023817</v>
      </c>
      <c r="D10" s="59">
        <f>'Input Data Sheet'!D10</f>
        <v>0.62983448631939898</v>
      </c>
      <c r="E10" s="59">
        <f>'Input Data Sheet'!E10</f>
        <v>0.81599983885278482</v>
      </c>
      <c r="F10" s="59">
        <f>'Input Data Sheet'!F10</f>
        <v>1.1573106822921808</v>
      </c>
      <c r="G10" s="59">
        <f>'Input Data Sheet'!G10</f>
        <v>1.5829184033347632</v>
      </c>
      <c r="H10" s="59">
        <f>'Input Data Sheet'!H10</f>
        <v>2.7085363559749043</v>
      </c>
      <c r="I10" s="59">
        <f>'Input Data Sheet'!I10</f>
        <v>2.8484115375960335</v>
      </c>
      <c r="J10" s="59">
        <f>'Input Data Sheet'!J10</f>
        <v>3.6360428992236677</v>
      </c>
      <c r="K10" s="59">
        <f>'Input Data Sheet'!K10</f>
        <v>4.6519609630962764</v>
      </c>
      <c r="L10" s="59">
        <f>'Input Data Sheet'!L10</f>
        <v>5.637879914580636</v>
      </c>
      <c r="M10" s="59">
        <f>'Input Data Sheet'!M10</f>
        <v>7.286154575576262</v>
      </c>
      <c r="N10" s="59">
        <f>'Input Data Sheet'!N10</f>
        <v>8.0265333719429801</v>
      </c>
      <c r="O10" s="59">
        <f>'Input Data Sheet'!O10</f>
        <v>8.4163146590336471</v>
      </c>
      <c r="P10" s="59">
        <f>'Input Data Sheet'!P10</f>
        <v>8.5812396419119619</v>
      </c>
      <c r="Q10" s="59">
        <f>'Input Data Sheet'!Q10</f>
        <v>10.156547258697257</v>
      </c>
      <c r="R10" s="59">
        <f>'Input Data Sheet'!R10</f>
        <v>11.410388763216833</v>
      </c>
      <c r="S10" s="59">
        <f>'Input Data Sheet'!S10</f>
        <v>13.785567519065552</v>
      </c>
      <c r="T10" s="59">
        <f>'Input Data Sheet'!T10</f>
        <v>15.014597686924249</v>
      </c>
      <c r="U10" s="59">
        <f>'Input Data Sheet'!U10</f>
        <v>15.635341704105532</v>
      </c>
      <c r="V10" s="59">
        <f>'Input Data Sheet'!V10</f>
        <v>16.243048829244149</v>
      </c>
      <c r="W10" s="59">
        <f>'Input Data Sheet'!W10</f>
        <v>16.749530633033284</v>
      </c>
      <c r="X10" s="59">
        <f>'Input Data Sheet'!X10</f>
        <v>17.248474694639494</v>
      </c>
      <c r="Y10" s="59">
        <f>'Input Data Sheet'!Y10</f>
        <v>17.788063158740695</v>
      </c>
      <c r="Z10" s="59">
        <f>'Input Data Sheet'!Z10</f>
        <v>18.877629245840648</v>
      </c>
      <c r="AA10" s="59">
        <f>'Input Data Sheet'!AA10</f>
        <v>19.704523908869366</v>
      </c>
      <c r="AB10" s="59">
        <f>'Input Data Sheet'!AB10</f>
        <v>21</v>
      </c>
      <c r="AC10" s="59" t="e">
        <f>'Input Data Sheet'!AC10</f>
        <v>#N/A</v>
      </c>
      <c r="AD10" s="59" t="e">
        <f>'Input Data Sheet'!AD10</f>
        <v>#N/A</v>
      </c>
      <c r="AE10" s="59" t="e">
        <f>'Input Data Sheet'!AE10</f>
        <v>#N/A</v>
      </c>
      <c r="AF10" s="59" t="e">
        <f>'Input Data Sheet'!AF10</f>
        <v>#N/A</v>
      </c>
      <c r="AG10" s="59" t="e">
        <f>'Input Data Sheet'!AG10</f>
        <v>#N/A</v>
      </c>
      <c r="AH10" s="59" t="e">
        <f>'Input Data Sheet'!AH10</f>
        <v>#N/A</v>
      </c>
      <c r="AI10" s="59" t="e">
        <f>'Input Data Sheet'!AI10</f>
        <v>#N/A</v>
      </c>
      <c r="AJ10" s="59" t="e">
        <f>'Input Data Sheet'!AJ10</f>
        <v>#N/A</v>
      </c>
      <c r="AK10" s="59" t="e">
        <f>'Input Data Sheet'!AK10</f>
        <v>#N/A</v>
      </c>
      <c r="AL10" s="59" t="e">
        <f>'Input Data Sheet'!AL10</f>
        <v>#N/A</v>
      </c>
      <c r="AM10" s="59" t="e">
        <f>'Input Data Sheet'!AM10</f>
        <v>#N/A</v>
      </c>
      <c r="AN10" s="59" t="e">
        <f>'Input Data Sheet'!AN10</f>
        <v>#N/A</v>
      </c>
      <c r="AO10" s="59" t="e">
        <f>'Input Data Sheet'!AO10</f>
        <v>#N/A</v>
      </c>
      <c r="AP10" s="59" t="e">
        <f>'Input Data Sheet'!AP10</f>
        <v>#N/A</v>
      </c>
      <c r="AQ10" s="59" t="e">
        <f>'Input Data Sheet'!AQ10</f>
        <v>#N/A</v>
      </c>
      <c r="AR10" s="59" t="e">
        <f>'Input Data Sheet'!AR10</f>
        <v>#N/A</v>
      </c>
      <c r="AS10" s="59" t="e">
        <f>'Input Data Sheet'!AS10</f>
        <v>#N/A</v>
      </c>
      <c r="AT10" s="59" t="e">
        <f>'Input Data Sheet'!AT10</f>
        <v>#N/A</v>
      </c>
      <c r="AU10" s="59" t="e">
        <f>'Input Data Sheet'!AU10</f>
        <v>#N/A</v>
      </c>
      <c r="AV10" s="59" t="e">
        <f>'Input Data Sheet'!AV10</f>
        <v>#N/A</v>
      </c>
      <c r="AW10" s="59" t="e">
        <f>'Input Data Sheet'!AW10</f>
        <v>#N/A</v>
      </c>
      <c r="AX10" s="59" t="e">
        <f>'Input Data Sheet'!AX10</f>
        <v>#N/A</v>
      </c>
      <c r="AY10" s="59" t="e">
        <f>'Input Data Sheet'!AY10</f>
        <v>#N/A</v>
      </c>
      <c r="AZ10" s="59" t="e">
        <f>'Input Data Sheet'!AZ10</f>
        <v>#N/A</v>
      </c>
      <c r="BA10" s="59" t="e">
        <f>'Input Data Sheet'!BA10</f>
        <v>#N/A</v>
      </c>
      <c r="BB10" s="59" t="e">
        <f>'Input Data Sheet'!BB10</f>
        <v>#N/A</v>
      </c>
    </row>
    <row r="11" spans="1:54" x14ac:dyDescent="0.2">
      <c r="A11" s="54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</row>
    <row r="12" spans="1:54" x14ac:dyDescent="0.2">
      <c r="A12" s="55" t="s">
        <v>22</v>
      </c>
      <c r="B12" s="106">
        <v>0</v>
      </c>
      <c r="C12" s="106">
        <f xml:space="preserve"> C7</f>
        <v>3023</v>
      </c>
      <c r="D12" s="106">
        <f t="shared" ref="D12:Z12" si="2" xml:space="preserve"> D7 - C7</f>
        <v>2485</v>
      </c>
      <c r="E12" s="106">
        <f t="shared" si="2"/>
        <v>2320</v>
      </c>
      <c r="F12" s="106">
        <f t="shared" si="2"/>
        <v>2270</v>
      </c>
      <c r="G12" s="106">
        <f t="shared" si="2"/>
        <v>2060</v>
      </c>
      <c r="H12" s="106">
        <f t="shared" si="2"/>
        <v>1793</v>
      </c>
      <c r="I12" s="106">
        <f t="shared" si="2"/>
        <v>254</v>
      </c>
      <c r="J12" s="106">
        <f t="shared" si="2"/>
        <v>1728</v>
      </c>
      <c r="K12" s="106">
        <f t="shared" si="2"/>
        <v>1969</v>
      </c>
      <c r="L12" s="106">
        <f t="shared" si="2"/>
        <v>2065</v>
      </c>
      <c r="M12" s="106">
        <f t="shared" si="2"/>
        <v>2241</v>
      </c>
      <c r="N12" s="106">
        <f t="shared" si="2"/>
        <v>2078</v>
      </c>
      <c r="O12" s="106">
        <f t="shared" si="2"/>
        <v>2045</v>
      </c>
      <c r="P12" s="106">
        <f t="shared" si="2"/>
        <v>327</v>
      </c>
      <c r="Q12" s="106">
        <f t="shared" si="2"/>
        <v>1989</v>
      </c>
      <c r="R12" s="106">
        <f t="shared" si="2"/>
        <v>2342</v>
      </c>
      <c r="S12" s="106">
        <f t="shared" si="2"/>
        <v>2051</v>
      </c>
      <c r="T12" s="106">
        <f t="shared" si="2"/>
        <v>1869</v>
      </c>
      <c r="U12" s="106">
        <f t="shared" si="2"/>
        <v>1800</v>
      </c>
      <c r="V12" s="106">
        <f t="shared" si="2"/>
        <v>1307</v>
      </c>
      <c r="W12" s="106">
        <f t="shared" si="2"/>
        <v>124</v>
      </c>
      <c r="X12" s="106" t="e">
        <f t="shared" si="2"/>
        <v>#N/A</v>
      </c>
      <c r="Y12" s="106" t="e">
        <f t="shared" si="2"/>
        <v>#N/A</v>
      </c>
      <c r="Z12" s="106" t="e">
        <f t="shared" si="2"/>
        <v>#N/A</v>
      </c>
      <c r="AA12" s="106" t="e">
        <f t="shared" ref="AA12:AS12" si="3" xml:space="preserve"> AA7 - Z7</f>
        <v>#N/A</v>
      </c>
      <c r="AB12" s="106" t="e">
        <f t="shared" si="3"/>
        <v>#N/A</v>
      </c>
      <c r="AC12" s="106" t="e">
        <f t="shared" si="3"/>
        <v>#N/A</v>
      </c>
      <c r="AD12" s="106" t="e">
        <f t="shared" si="3"/>
        <v>#N/A</v>
      </c>
      <c r="AE12" s="106" t="e">
        <f t="shared" si="3"/>
        <v>#N/A</v>
      </c>
      <c r="AF12" s="106" t="e">
        <f t="shared" si="3"/>
        <v>#N/A</v>
      </c>
      <c r="AG12" s="106" t="e">
        <f t="shared" si="3"/>
        <v>#N/A</v>
      </c>
      <c r="AH12" s="106" t="e">
        <f t="shared" si="3"/>
        <v>#N/A</v>
      </c>
      <c r="AI12" s="106" t="e">
        <f t="shared" si="3"/>
        <v>#N/A</v>
      </c>
      <c r="AJ12" s="106" t="e">
        <f t="shared" si="3"/>
        <v>#N/A</v>
      </c>
      <c r="AK12" s="106" t="e">
        <f t="shared" si="3"/>
        <v>#N/A</v>
      </c>
      <c r="AL12" s="106" t="e">
        <f t="shared" si="3"/>
        <v>#N/A</v>
      </c>
      <c r="AM12" s="106" t="e">
        <f t="shared" si="3"/>
        <v>#N/A</v>
      </c>
      <c r="AN12" s="106" t="e">
        <f t="shared" si="3"/>
        <v>#N/A</v>
      </c>
      <c r="AO12" s="106" t="e">
        <f t="shared" si="3"/>
        <v>#N/A</v>
      </c>
      <c r="AP12" s="106" t="e">
        <f t="shared" si="3"/>
        <v>#N/A</v>
      </c>
      <c r="AQ12" s="106" t="e">
        <f t="shared" si="3"/>
        <v>#N/A</v>
      </c>
      <c r="AR12" s="106" t="e">
        <f t="shared" si="3"/>
        <v>#N/A</v>
      </c>
      <c r="AS12" s="106" t="e">
        <f t="shared" si="3"/>
        <v>#N/A</v>
      </c>
      <c r="AT12" s="106" t="e">
        <f t="shared" ref="AT12:BB12" si="4" xml:space="preserve"> AT7 - AS7</f>
        <v>#N/A</v>
      </c>
      <c r="AU12" s="106" t="e">
        <f t="shared" si="4"/>
        <v>#N/A</v>
      </c>
      <c r="AV12" s="106" t="e">
        <f t="shared" si="4"/>
        <v>#N/A</v>
      </c>
      <c r="AW12" s="106" t="e">
        <f t="shared" si="4"/>
        <v>#N/A</v>
      </c>
      <c r="AX12" s="106" t="e">
        <f t="shared" si="4"/>
        <v>#N/A</v>
      </c>
      <c r="AY12" s="106" t="e">
        <f t="shared" si="4"/>
        <v>#N/A</v>
      </c>
      <c r="AZ12" s="106" t="e">
        <f t="shared" si="4"/>
        <v>#N/A</v>
      </c>
      <c r="BA12" s="106" t="e">
        <f t="shared" si="4"/>
        <v>#N/A</v>
      </c>
      <c r="BB12" s="106" t="e">
        <f t="shared" si="4"/>
        <v>#N/A</v>
      </c>
    </row>
    <row r="13" spans="1:54" x14ac:dyDescent="0.2">
      <c r="A13" s="55" t="s">
        <v>23</v>
      </c>
      <c r="B13" s="106">
        <v>0</v>
      </c>
      <c r="C13" s="106">
        <f xml:space="preserve"> C8</f>
        <v>927.72514561409992</v>
      </c>
      <c r="D13" s="106">
        <f t="shared" ref="D13:Z13" si="5" xml:space="preserve"> D8 - C8</f>
        <v>976.26450652944311</v>
      </c>
      <c r="E13" s="106">
        <f t="shared" si="5"/>
        <v>562.77786070842558</v>
      </c>
      <c r="F13" s="106">
        <f t="shared" si="5"/>
        <v>947.14953264410042</v>
      </c>
      <c r="G13" s="106">
        <f t="shared" si="5"/>
        <v>1057.6351867908174</v>
      </c>
      <c r="H13" s="106">
        <f t="shared" si="5"/>
        <v>2680.2521135748912</v>
      </c>
      <c r="I13" s="106">
        <f t="shared" si="5"/>
        <v>324.51042136102024</v>
      </c>
      <c r="J13" s="106">
        <f t="shared" si="5"/>
        <v>1795.5026140149284</v>
      </c>
      <c r="K13" s="106">
        <f t="shared" si="5"/>
        <v>2169.2222027406024</v>
      </c>
      <c r="L13" s="106">
        <f t="shared" si="5"/>
        <v>1860.6791028647513</v>
      </c>
      <c r="M13" s="106">
        <f t="shared" si="5"/>
        <v>1397.7564197527008</v>
      </c>
      <c r="N13" s="106">
        <f t="shared" si="5"/>
        <v>1285.7691027599485</v>
      </c>
      <c r="O13" s="106">
        <f t="shared" si="5"/>
        <v>767.4793542815205</v>
      </c>
      <c r="P13" s="106">
        <f t="shared" si="5"/>
        <v>324.7372912874016</v>
      </c>
      <c r="Q13" s="106">
        <f t="shared" si="5"/>
        <v>3240.3615518159022</v>
      </c>
      <c r="R13" s="106">
        <f t="shared" si="5"/>
        <v>2742.9654432240241</v>
      </c>
      <c r="S13" s="106">
        <f t="shared" si="5"/>
        <v>3527.0927287698578</v>
      </c>
      <c r="T13" s="106">
        <f t="shared" si="5"/>
        <v>2093.3072040421575</v>
      </c>
      <c r="U13" s="106">
        <f t="shared" si="5"/>
        <v>1453.7824882385612</v>
      </c>
      <c r="V13" s="106">
        <f t="shared" si="5"/>
        <v>1352.5228777645971</v>
      </c>
      <c r="W13" s="106">
        <f t="shared" si="5"/>
        <v>1038.7941795715124</v>
      </c>
      <c r="X13" s="106">
        <f t="shared" si="5"/>
        <v>978.11187592995338</v>
      </c>
      <c r="Y13" s="106">
        <f t="shared" si="5"/>
        <v>1008.4908394051381</v>
      </c>
      <c r="Z13" s="106">
        <f t="shared" si="5"/>
        <v>1975.8425988268136</v>
      </c>
      <c r="AA13" s="106">
        <f t="shared" ref="AA13:AS13" si="6" xml:space="preserve"> AA8 - Z8</f>
        <v>1141.0801063790932</v>
      </c>
      <c r="AB13" s="106">
        <f t="shared" si="6"/>
        <v>510.18725110773812</v>
      </c>
      <c r="AC13" s="106" t="e">
        <f t="shared" si="6"/>
        <v>#N/A</v>
      </c>
      <c r="AD13" s="106" t="e">
        <f t="shared" si="6"/>
        <v>#N/A</v>
      </c>
      <c r="AE13" s="106" t="e">
        <f t="shared" si="6"/>
        <v>#N/A</v>
      </c>
      <c r="AF13" s="106" t="e">
        <f t="shared" si="6"/>
        <v>#N/A</v>
      </c>
      <c r="AG13" s="106" t="e">
        <f t="shared" si="6"/>
        <v>#N/A</v>
      </c>
      <c r="AH13" s="106" t="e">
        <f t="shared" si="6"/>
        <v>#N/A</v>
      </c>
      <c r="AI13" s="106" t="e">
        <f t="shared" si="6"/>
        <v>#N/A</v>
      </c>
      <c r="AJ13" s="106" t="e">
        <f t="shared" si="6"/>
        <v>#N/A</v>
      </c>
      <c r="AK13" s="106" t="e">
        <f t="shared" si="6"/>
        <v>#N/A</v>
      </c>
      <c r="AL13" s="106" t="e">
        <f t="shared" si="6"/>
        <v>#N/A</v>
      </c>
      <c r="AM13" s="106" t="e">
        <f t="shared" si="6"/>
        <v>#N/A</v>
      </c>
      <c r="AN13" s="106" t="e">
        <f t="shared" si="6"/>
        <v>#N/A</v>
      </c>
      <c r="AO13" s="106" t="e">
        <f t="shared" si="6"/>
        <v>#N/A</v>
      </c>
      <c r="AP13" s="106" t="e">
        <f t="shared" si="6"/>
        <v>#N/A</v>
      </c>
      <c r="AQ13" s="106" t="e">
        <f t="shared" si="6"/>
        <v>#N/A</v>
      </c>
      <c r="AR13" s="106" t="e">
        <f t="shared" si="6"/>
        <v>#N/A</v>
      </c>
      <c r="AS13" s="106" t="e">
        <f t="shared" si="6"/>
        <v>#N/A</v>
      </c>
      <c r="AT13" s="106" t="e">
        <f t="shared" ref="AT13:BB13" si="7" xml:space="preserve"> AT8 - AS8</f>
        <v>#N/A</v>
      </c>
      <c r="AU13" s="106" t="e">
        <f t="shared" si="7"/>
        <v>#N/A</v>
      </c>
      <c r="AV13" s="106" t="e">
        <f t="shared" si="7"/>
        <v>#N/A</v>
      </c>
      <c r="AW13" s="106" t="e">
        <f t="shared" si="7"/>
        <v>#N/A</v>
      </c>
      <c r="AX13" s="106" t="e">
        <f t="shared" si="7"/>
        <v>#N/A</v>
      </c>
      <c r="AY13" s="106" t="e">
        <f t="shared" si="7"/>
        <v>#N/A</v>
      </c>
      <c r="AZ13" s="106" t="e">
        <f t="shared" si="7"/>
        <v>#N/A</v>
      </c>
      <c r="BA13" s="106" t="e">
        <f t="shared" si="7"/>
        <v>#N/A</v>
      </c>
      <c r="BB13" s="106" t="e">
        <f t="shared" si="7"/>
        <v>#N/A</v>
      </c>
    </row>
    <row r="14" spans="1:54" x14ac:dyDescent="0.2">
      <c r="A14" s="55" t="s">
        <v>24</v>
      </c>
      <c r="B14" s="106">
        <v>0</v>
      </c>
      <c r="C14" s="106">
        <f xml:space="preserve"> C9</f>
        <v>1605.75</v>
      </c>
      <c r="D14" s="106">
        <f t="shared" ref="D14:Z14" si="8" xml:space="preserve"> D9 - C9</f>
        <v>1160.5</v>
      </c>
      <c r="E14" s="106">
        <f t="shared" si="8"/>
        <v>1558</v>
      </c>
      <c r="F14" s="106">
        <f t="shared" si="8"/>
        <v>1813.25</v>
      </c>
      <c r="G14" s="106">
        <f t="shared" si="8"/>
        <v>1750</v>
      </c>
      <c r="H14" s="106">
        <f t="shared" si="8"/>
        <v>1947.5</v>
      </c>
      <c r="I14" s="106">
        <f t="shared" si="8"/>
        <v>300</v>
      </c>
      <c r="J14" s="106">
        <f t="shared" si="8"/>
        <v>3081.75</v>
      </c>
      <c r="K14" s="106">
        <f t="shared" si="8"/>
        <v>1538.25</v>
      </c>
      <c r="L14" s="106">
        <f t="shared" si="8"/>
        <v>1901.25</v>
      </c>
      <c r="M14" s="106">
        <f t="shared" si="8"/>
        <v>2111.5</v>
      </c>
      <c r="N14" s="106">
        <f t="shared" si="8"/>
        <v>2129</v>
      </c>
      <c r="O14" s="106">
        <f t="shared" si="8"/>
        <v>2467.25</v>
      </c>
      <c r="P14" s="106">
        <f t="shared" si="8"/>
        <v>299.75</v>
      </c>
      <c r="Q14" s="106">
        <f t="shared" si="8"/>
        <v>2987.25</v>
      </c>
      <c r="R14" s="106">
        <f t="shared" si="8"/>
        <v>1785.5</v>
      </c>
      <c r="S14" s="106">
        <f t="shared" si="8"/>
        <v>1971</v>
      </c>
      <c r="T14" s="106">
        <f t="shared" si="8"/>
        <v>1604.5</v>
      </c>
      <c r="U14" s="106">
        <f t="shared" si="8"/>
        <v>1987.75</v>
      </c>
      <c r="V14" s="106">
        <f t="shared" si="8"/>
        <v>1554.25</v>
      </c>
      <c r="W14" s="106">
        <f t="shared" si="8"/>
        <v>1556.5</v>
      </c>
      <c r="X14" s="106">
        <f t="shared" si="8"/>
        <v>1357.75</v>
      </c>
      <c r="Y14" s="106">
        <f t="shared" si="8"/>
        <v>1330</v>
      </c>
      <c r="Z14" s="106">
        <f t="shared" si="8"/>
        <v>1357</v>
      </c>
      <c r="AA14" s="106">
        <f t="shared" ref="AA14:AS14" si="9" xml:space="preserve"> AA9 - Z9</f>
        <v>1445</v>
      </c>
      <c r="AB14" s="106">
        <f t="shared" si="9"/>
        <v>1382.75</v>
      </c>
      <c r="AC14" s="106" t="e">
        <f t="shared" si="9"/>
        <v>#N/A</v>
      </c>
      <c r="AD14" s="106" t="e">
        <f t="shared" si="9"/>
        <v>#N/A</v>
      </c>
      <c r="AE14" s="106" t="e">
        <f t="shared" si="9"/>
        <v>#N/A</v>
      </c>
      <c r="AF14" s="106" t="e">
        <f t="shared" si="9"/>
        <v>#N/A</v>
      </c>
      <c r="AG14" s="106" t="e">
        <f t="shared" si="9"/>
        <v>#N/A</v>
      </c>
      <c r="AH14" s="106" t="e">
        <f t="shared" si="9"/>
        <v>#N/A</v>
      </c>
      <c r="AI14" s="106" t="e">
        <f t="shared" si="9"/>
        <v>#N/A</v>
      </c>
      <c r="AJ14" s="106" t="e">
        <f t="shared" si="9"/>
        <v>#N/A</v>
      </c>
      <c r="AK14" s="106" t="e">
        <f t="shared" si="9"/>
        <v>#N/A</v>
      </c>
      <c r="AL14" s="106" t="e">
        <f t="shared" si="9"/>
        <v>#N/A</v>
      </c>
      <c r="AM14" s="106" t="e">
        <f t="shared" si="9"/>
        <v>#N/A</v>
      </c>
      <c r="AN14" s="106" t="e">
        <f t="shared" si="9"/>
        <v>#N/A</v>
      </c>
      <c r="AO14" s="106" t="e">
        <f t="shared" si="9"/>
        <v>#N/A</v>
      </c>
      <c r="AP14" s="106" t="e">
        <f t="shared" si="9"/>
        <v>#N/A</v>
      </c>
      <c r="AQ14" s="106" t="e">
        <f t="shared" si="9"/>
        <v>#N/A</v>
      </c>
      <c r="AR14" s="106" t="e">
        <f t="shared" si="9"/>
        <v>#N/A</v>
      </c>
      <c r="AS14" s="106" t="e">
        <f t="shared" si="9"/>
        <v>#N/A</v>
      </c>
      <c r="AT14" s="106" t="e">
        <f t="shared" ref="AT14:BB14" si="10" xml:space="preserve"> AT9 - AS9</f>
        <v>#N/A</v>
      </c>
      <c r="AU14" s="106" t="e">
        <f t="shared" si="10"/>
        <v>#N/A</v>
      </c>
      <c r="AV14" s="106" t="e">
        <f t="shared" si="10"/>
        <v>#N/A</v>
      </c>
      <c r="AW14" s="106" t="e">
        <f t="shared" si="10"/>
        <v>#N/A</v>
      </c>
      <c r="AX14" s="106" t="e">
        <f t="shared" si="10"/>
        <v>#N/A</v>
      </c>
      <c r="AY14" s="106" t="e">
        <f t="shared" si="10"/>
        <v>#N/A</v>
      </c>
      <c r="AZ14" s="106" t="e">
        <f t="shared" si="10"/>
        <v>#N/A</v>
      </c>
      <c r="BA14" s="106" t="e">
        <f t="shared" si="10"/>
        <v>#N/A</v>
      </c>
      <c r="BB14" s="106" t="e">
        <f t="shared" si="10"/>
        <v>#N/A</v>
      </c>
    </row>
    <row r="15" spans="1:54" x14ac:dyDescent="0.2">
      <c r="A15" s="55" t="s">
        <v>25</v>
      </c>
      <c r="B15" s="64">
        <v>0</v>
      </c>
      <c r="C15" s="64">
        <f xml:space="preserve"> C10</f>
        <v>0.3068889003023817</v>
      </c>
      <c r="D15" s="64">
        <f t="shared" ref="D15:Z15" si="11" xml:space="preserve"> D10 - C10</f>
        <v>0.32294558601701728</v>
      </c>
      <c r="E15" s="64">
        <f t="shared" si="11"/>
        <v>0.18616535253338584</v>
      </c>
      <c r="F15" s="64">
        <f t="shared" si="11"/>
        <v>0.34131084343939599</v>
      </c>
      <c r="G15" s="64">
        <f t="shared" si="11"/>
        <v>0.42560772104258238</v>
      </c>
      <c r="H15" s="64">
        <f t="shared" si="11"/>
        <v>1.1256179526401411</v>
      </c>
      <c r="I15" s="64">
        <f t="shared" si="11"/>
        <v>0.13987518162112922</v>
      </c>
      <c r="J15" s="64">
        <f t="shared" si="11"/>
        <v>0.78763136162763425</v>
      </c>
      <c r="K15" s="64">
        <f t="shared" si="11"/>
        <v>1.0159180638726086</v>
      </c>
      <c r="L15" s="64">
        <f t="shared" si="11"/>
        <v>0.9859189514843596</v>
      </c>
      <c r="M15" s="64">
        <f t="shared" si="11"/>
        <v>1.648274660995626</v>
      </c>
      <c r="N15" s="64">
        <f t="shared" si="11"/>
        <v>0.74037879636671811</v>
      </c>
      <c r="O15" s="64">
        <f t="shared" si="11"/>
        <v>0.38978128709066695</v>
      </c>
      <c r="P15" s="64">
        <f t="shared" si="11"/>
        <v>0.16492498287831481</v>
      </c>
      <c r="Q15" s="64">
        <f t="shared" si="11"/>
        <v>1.5753076167852953</v>
      </c>
      <c r="R15" s="64">
        <f t="shared" si="11"/>
        <v>1.2538415045195759</v>
      </c>
      <c r="S15" s="64">
        <f t="shared" si="11"/>
        <v>2.3751787558487187</v>
      </c>
      <c r="T15" s="64">
        <f t="shared" si="11"/>
        <v>1.2290301678586975</v>
      </c>
      <c r="U15" s="64">
        <f t="shared" si="11"/>
        <v>0.62074401718128236</v>
      </c>
      <c r="V15" s="64">
        <f t="shared" si="11"/>
        <v>0.60770712513861724</v>
      </c>
      <c r="W15" s="64">
        <f t="shared" si="11"/>
        <v>0.50648180378913565</v>
      </c>
      <c r="X15" s="64">
        <f t="shared" si="11"/>
        <v>0.49894406160620974</v>
      </c>
      <c r="Y15" s="64">
        <f t="shared" si="11"/>
        <v>0.53958846410120032</v>
      </c>
      <c r="Z15" s="64">
        <f t="shared" si="11"/>
        <v>1.0895660870999535</v>
      </c>
      <c r="AA15" s="64">
        <f t="shared" ref="AA15:AS15" si="12" xml:space="preserve"> AA10 - Z10</f>
        <v>0.8268946630287175</v>
      </c>
      <c r="AB15" s="64">
        <f t="shared" si="12"/>
        <v>1.2954760911306344</v>
      </c>
      <c r="AC15" s="64" t="e">
        <f t="shared" si="12"/>
        <v>#N/A</v>
      </c>
      <c r="AD15" s="64" t="e">
        <f t="shared" si="12"/>
        <v>#N/A</v>
      </c>
      <c r="AE15" s="64" t="e">
        <f t="shared" si="12"/>
        <v>#N/A</v>
      </c>
      <c r="AF15" s="64" t="e">
        <f t="shared" si="12"/>
        <v>#N/A</v>
      </c>
      <c r="AG15" s="64" t="e">
        <f t="shared" si="12"/>
        <v>#N/A</v>
      </c>
      <c r="AH15" s="64" t="e">
        <f t="shared" si="12"/>
        <v>#N/A</v>
      </c>
      <c r="AI15" s="64" t="e">
        <f t="shared" si="12"/>
        <v>#N/A</v>
      </c>
      <c r="AJ15" s="64" t="e">
        <f t="shared" si="12"/>
        <v>#N/A</v>
      </c>
      <c r="AK15" s="64" t="e">
        <f t="shared" si="12"/>
        <v>#N/A</v>
      </c>
      <c r="AL15" s="64" t="e">
        <f t="shared" si="12"/>
        <v>#N/A</v>
      </c>
      <c r="AM15" s="64" t="e">
        <f t="shared" si="12"/>
        <v>#N/A</v>
      </c>
      <c r="AN15" s="64" t="e">
        <f t="shared" si="12"/>
        <v>#N/A</v>
      </c>
      <c r="AO15" s="64" t="e">
        <f t="shared" si="12"/>
        <v>#N/A</v>
      </c>
      <c r="AP15" s="64" t="e">
        <f t="shared" si="12"/>
        <v>#N/A</v>
      </c>
      <c r="AQ15" s="64" t="e">
        <f t="shared" si="12"/>
        <v>#N/A</v>
      </c>
      <c r="AR15" s="64" t="e">
        <f t="shared" si="12"/>
        <v>#N/A</v>
      </c>
      <c r="AS15" s="64" t="e">
        <f t="shared" si="12"/>
        <v>#N/A</v>
      </c>
      <c r="AT15" s="64" t="e">
        <f t="shared" ref="AT15:BB15" si="13" xml:space="preserve"> AT10 - AS10</f>
        <v>#N/A</v>
      </c>
      <c r="AU15" s="64" t="e">
        <f t="shared" si="13"/>
        <v>#N/A</v>
      </c>
      <c r="AV15" s="64" t="e">
        <f t="shared" si="13"/>
        <v>#N/A</v>
      </c>
      <c r="AW15" s="64" t="e">
        <f t="shared" si="13"/>
        <v>#N/A</v>
      </c>
      <c r="AX15" s="64" t="e">
        <f t="shared" si="13"/>
        <v>#N/A</v>
      </c>
      <c r="AY15" s="64" t="e">
        <f t="shared" si="13"/>
        <v>#N/A</v>
      </c>
      <c r="AZ15" s="64" t="e">
        <f t="shared" si="13"/>
        <v>#N/A</v>
      </c>
      <c r="BA15" s="64" t="e">
        <f t="shared" si="13"/>
        <v>#N/A</v>
      </c>
      <c r="BB15" s="64" t="e">
        <f t="shared" si="13"/>
        <v>#N/A</v>
      </c>
    </row>
    <row r="16" spans="1:54" x14ac:dyDescent="0.2">
      <c r="A16" s="54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</row>
    <row r="17" spans="1:54" x14ac:dyDescent="0.2">
      <c r="A17" s="55" t="s">
        <v>26</v>
      </c>
      <c r="B17" s="61" t="s">
        <v>56</v>
      </c>
      <c r="C17" s="61">
        <f t="shared" ref="C17:Z17" si="14" xml:space="preserve"> IF(C7 = 0, "PVc = 0",C8/C7)</f>
        <v>0.3068889003023817</v>
      </c>
      <c r="D17" s="61">
        <f t="shared" si="14"/>
        <v>0.34567713364988073</v>
      </c>
      <c r="E17" s="61">
        <f t="shared" si="14"/>
        <v>0.3151210414987185</v>
      </c>
      <c r="F17" s="61">
        <f t="shared" si="14"/>
        <v>0.33807853490751327</v>
      </c>
      <c r="G17" s="61">
        <f t="shared" si="14"/>
        <v>0.36778682614631408</v>
      </c>
      <c r="H17" s="61">
        <f t="shared" si="14"/>
        <v>0.51263739845615208</v>
      </c>
      <c r="I17" s="61">
        <f t="shared" si="14"/>
        <v>0.52631571750952466</v>
      </c>
      <c r="J17" s="61">
        <f t="shared" si="14"/>
        <v>0.58192539893539985</v>
      </c>
      <c r="K17" s="61">
        <f t="shared" si="14"/>
        <v>0.63909281555012454</v>
      </c>
      <c r="L17" s="61">
        <f t="shared" si="14"/>
        <v>0.66618513982286176</v>
      </c>
      <c r="M17" s="61">
        <f t="shared" si="14"/>
        <v>0.6618999957941184</v>
      </c>
      <c r="N17" s="61">
        <f t="shared" si="14"/>
        <v>0.65820819440647815</v>
      </c>
      <c r="O17" s="61">
        <f t="shared" si="14"/>
        <v>0.6362357511540484</v>
      </c>
      <c r="P17" s="61">
        <f t="shared" si="14"/>
        <v>0.64061298127859001</v>
      </c>
      <c r="Q17" s="61">
        <f t="shared" si="14"/>
        <v>0.70924782374212147</v>
      </c>
      <c r="R17" s="61">
        <f t="shared" si="14"/>
        <v>0.74416043918695596</v>
      </c>
      <c r="S17" s="61">
        <f t="shared" si="14"/>
        <v>0.80471793519172019</v>
      </c>
      <c r="T17" s="61">
        <f t="shared" si="14"/>
        <v>0.82159866460731024</v>
      </c>
      <c r="U17" s="61">
        <f t="shared" si="14"/>
        <v>0.82091504184301267</v>
      </c>
      <c r="V17" s="61">
        <f t="shared" si="14"/>
        <v>0.82826949570653807</v>
      </c>
      <c r="W17" s="61">
        <f t="shared" si="14"/>
        <v>0.85281298710936715</v>
      </c>
      <c r="X17" s="61" t="e">
        <f t="shared" si="14"/>
        <v>#N/A</v>
      </c>
      <c r="Y17" s="61" t="e">
        <f t="shared" si="14"/>
        <v>#N/A</v>
      </c>
      <c r="Z17" s="61" t="e">
        <f t="shared" si="14"/>
        <v>#N/A</v>
      </c>
      <c r="AA17" s="61" t="e">
        <f t="shared" ref="AA17:AS17" si="15" xml:space="preserve"> IF(AA7 = 0, "PVc = 0",AA8/AA7)</f>
        <v>#N/A</v>
      </c>
      <c r="AB17" s="61" t="e">
        <f t="shared" si="15"/>
        <v>#N/A</v>
      </c>
      <c r="AC17" s="61" t="e">
        <f t="shared" si="15"/>
        <v>#N/A</v>
      </c>
      <c r="AD17" s="61" t="e">
        <f t="shared" si="15"/>
        <v>#N/A</v>
      </c>
      <c r="AE17" s="61" t="e">
        <f t="shared" si="15"/>
        <v>#N/A</v>
      </c>
      <c r="AF17" s="61" t="e">
        <f t="shared" si="15"/>
        <v>#N/A</v>
      </c>
      <c r="AG17" s="61" t="e">
        <f t="shared" si="15"/>
        <v>#N/A</v>
      </c>
      <c r="AH17" s="61" t="e">
        <f t="shared" si="15"/>
        <v>#N/A</v>
      </c>
      <c r="AI17" s="61" t="e">
        <f t="shared" si="15"/>
        <v>#N/A</v>
      </c>
      <c r="AJ17" s="61" t="e">
        <f t="shared" si="15"/>
        <v>#N/A</v>
      </c>
      <c r="AK17" s="61" t="e">
        <f t="shared" si="15"/>
        <v>#N/A</v>
      </c>
      <c r="AL17" s="61" t="e">
        <f t="shared" si="15"/>
        <v>#N/A</v>
      </c>
      <c r="AM17" s="61" t="e">
        <f t="shared" si="15"/>
        <v>#N/A</v>
      </c>
      <c r="AN17" s="61" t="e">
        <f t="shared" si="15"/>
        <v>#N/A</v>
      </c>
      <c r="AO17" s="61" t="e">
        <f t="shared" si="15"/>
        <v>#N/A</v>
      </c>
      <c r="AP17" s="61" t="e">
        <f t="shared" si="15"/>
        <v>#N/A</v>
      </c>
      <c r="AQ17" s="61" t="e">
        <f t="shared" si="15"/>
        <v>#N/A</v>
      </c>
      <c r="AR17" s="61" t="e">
        <f t="shared" si="15"/>
        <v>#N/A</v>
      </c>
      <c r="AS17" s="61" t="e">
        <f t="shared" si="15"/>
        <v>#N/A</v>
      </c>
      <c r="AT17" s="61" t="e">
        <f t="shared" ref="AT17:BB17" si="16" xml:space="preserve"> IF(AT7 = 0, "PVc = 0",AT8/AT7)</f>
        <v>#N/A</v>
      </c>
      <c r="AU17" s="61" t="e">
        <f t="shared" si="16"/>
        <v>#N/A</v>
      </c>
      <c r="AV17" s="61" t="e">
        <f t="shared" si="16"/>
        <v>#N/A</v>
      </c>
      <c r="AW17" s="61" t="e">
        <f t="shared" si="16"/>
        <v>#N/A</v>
      </c>
      <c r="AX17" s="61" t="e">
        <f t="shared" si="16"/>
        <v>#N/A</v>
      </c>
      <c r="AY17" s="61" t="e">
        <f t="shared" si="16"/>
        <v>#N/A</v>
      </c>
      <c r="AZ17" s="61" t="e">
        <f t="shared" si="16"/>
        <v>#N/A</v>
      </c>
      <c r="BA17" s="61" t="e">
        <f t="shared" si="16"/>
        <v>#N/A</v>
      </c>
      <c r="BB17" s="61" t="e">
        <f t="shared" si="16"/>
        <v>#N/A</v>
      </c>
    </row>
    <row r="18" spans="1:54" x14ac:dyDescent="0.2">
      <c r="A18" s="55" t="s">
        <v>27</v>
      </c>
      <c r="B18" s="67" t="s">
        <v>56</v>
      </c>
      <c r="C18" s="67">
        <f xml:space="preserve"> C10 / C3</f>
        <v>0.3068889003023817</v>
      </c>
      <c r="D18" s="67">
        <f xml:space="preserve"> D10 / D3</f>
        <v>0.31491724315969949</v>
      </c>
      <c r="E18" s="67">
        <f t="shared" ref="E18:Z18" si="17" xml:space="preserve"> E10 / E3</f>
        <v>0.27199994628426161</v>
      </c>
      <c r="F18" s="67">
        <f t="shared" si="17"/>
        <v>0.2893276705730452</v>
      </c>
      <c r="G18" s="67">
        <f t="shared" si="17"/>
        <v>0.31658368066695264</v>
      </c>
      <c r="H18" s="67">
        <f t="shared" si="17"/>
        <v>0.4514227259958174</v>
      </c>
      <c r="I18" s="67">
        <f t="shared" si="17"/>
        <v>0.40691593394229048</v>
      </c>
      <c r="J18" s="67">
        <f t="shared" si="17"/>
        <v>0.45450536240295847</v>
      </c>
      <c r="K18" s="67">
        <f t="shared" si="17"/>
        <v>0.51688455145514178</v>
      </c>
      <c r="L18" s="67">
        <f t="shared" si="17"/>
        <v>0.56378799145806358</v>
      </c>
      <c r="M18" s="67">
        <f t="shared" si="17"/>
        <v>0.66237768868875113</v>
      </c>
      <c r="N18" s="67">
        <f t="shared" si="17"/>
        <v>0.66887778099524831</v>
      </c>
      <c r="O18" s="67">
        <f t="shared" si="17"/>
        <v>0.64740881992566512</v>
      </c>
      <c r="P18" s="67">
        <f t="shared" si="17"/>
        <v>0.61294568870799726</v>
      </c>
      <c r="Q18" s="67">
        <f t="shared" si="17"/>
        <v>0.67710315057981718</v>
      </c>
      <c r="R18" s="67">
        <f t="shared" si="17"/>
        <v>0.71314929770105207</v>
      </c>
      <c r="S18" s="67">
        <f t="shared" si="17"/>
        <v>0.81091573641562065</v>
      </c>
      <c r="T18" s="67">
        <f t="shared" si="17"/>
        <v>0.83414431594023608</v>
      </c>
      <c r="U18" s="67">
        <f t="shared" si="17"/>
        <v>0.82291272126871218</v>
      </c>
      <c r="V18" s="67">
        <f t="shared" si="17"/>
        <v>0.81215244146220744</v>
      </c>
      <c r="W18" s="67">
        <f t="shared" si="17"/>
        <v>0.79759669681110879</v>
      </c>
      <c r="X18" s="67">
        <f t="shared" si="17"/>
        <v>0.78402157702906794</v>
      </c>
      <c r="Y18" s="67">
        <f t="shared" si="17"/>
        <v>0.77339405038003017</v>
      </c>
      <c r="Z18" s="67">
        <f t="shared" si="17"/>
        <v>0.7865678852433603</v>
      </c>
      <c r="AA18" s="67">
        <f t="shared" ref="AA18:AS18" si="18" xml:space="preserve"> AA10 / AA3</f>
        <v>0.78818095635477459</v>
      </c>
      <c r="AB18" s="67">
        <f t="shared" si="18"/>
        <v>0.80769230769230771</v>
      </c>
      <c r="AC18" s="67" t="e">
        <f t="shared" si="18"/>
        <v>#N/A</v>
      </c>
      <c r="AD18" s="67" t="e">
        <f t="shared" si="18"/>
        <v>#N/A</v>
      </c>
      <c r="AE18" s="67" t="e">
        <f t="shared" si="18"/>
        <v>#N/A</v>
      </c>
      <c r="AF18" s="67" t="e">
        <f t="shared" si="18"/>
        <v>#N/A</v>
      </c>
      <c r="AG18" s="67" t="e">
        <f t="shared" si="18"/>
        <v>#N/A</v>
      </c>
      <c r="AH18" s="67" t="e">
        <f t="shared" si="18"/>
        <v>#N/A</v>
      </c>
      <c r="AI18" s="67" t="e">
        <f t="shared" si="18"/>
        <v>#N/A</v>
      </c>
      <c r="AJ18" s="67" t="e">
        <f t="shared" si="18"/>
        <v>#N/A</v>
      </c>
      <c r="AK18" s="67" t="e">
        <f t="shared" si="18"/>
        <v>#N/A</v>
      </c>
      <c r="AL18" s="67" t="e">
        <f t="shared" si="18"/>
        <v>#N/A</v>
      </c>
      <c r="AM18" s="67" t="e">
        <f t="shared" si="18"/>
        <v>#N/A</v>
      </c>
      <c r="AN18" s="67" t="e">
        <f t="shared" si="18"/>
        <v>#N/A</v>
      </c>
      <c r="AO18" s="67" t="e">
        <f t="shared" si="18"/>
        <v>#N/A</v>
      </c>
      <c r="AP18" s="67" t="e">
        <f t="shared" si="18"/>
        <v>#N/A</v>
      </c>
      <c r="AQ18" s="67" t="e">
        <f t="shared" si="18"/>
        <v>#N/A</v>
      </c>
      <c r="AR18" s="67" t="e">
        <f t="shared" si="18"/>
        <v>#N/A</v>
      </c>
      <c r="AS18" s="67" t="e">
        <f t="shared" si="18"/>
        <v>#N/A</v>
      </c>
      <c r="AT18" s="67" t="e">
        <f t="shared" ref="AT18:BB18" si="19" xml:space="preserve"> AT10 / AT3</f>
        <v>#N/A</v>
      </c>
      <c r="AU18" s="67" t="e">
        <f t="shared" si="19"/>
        <v>#N/A</v>
      </c>
      <c r="AV18" s="67" t="e">
        <f t="shared" si="19"/>
        <v>#N/A</v>
      </c>
      <c r="AW18" s="67" t="e">
        <f t="shared" si="19"/>
        <v>#N/A</v>
      </c>
      <c r="AX18" s="67" t="e">
        <f t="shared" si="19"/>
        <v>#N/A</v>
      </c>
      <c r="AY18" s="67" t="e">
        <f t="shared" si="19"/>
        <v>#N/A</v>
      </c>
      <c r="AZ18" s="67" t="e">
        <f t="shared" si="19"/>
        <v>#N/A</v>
      </c>
      <c r="BA18" s="67" t="e">
        <f t="shared" si="19"/>
        <v>#N/A</v>
      </c>
      <c r="BB18" s="67" t="e">
        <f t="shared" si="19"/>
        <v>#N/A</v>
      </c>
    </row>
    <row r="19" spans="1:54" x14ac:dyDescent="0.2">
      <c r="A19" s="55" t="s">
        <v>28</v>
      </c>
      <c r="B19" s="67" t="s">
        <v>56</v>
      </c>
      <c r="C19" s="67">
        <f xml:space="preserve"> IF(C9 = 0, "ACc= 0",C8/C9)</f>
        <v>0.57775192004614662</v>
      </c>
      <c r="D19" s="67">
        <f t="shared" ref="D19:BB19" si="20" xml:space="preserve"> IF(D9 = 0, "ACc= 0",D8/D9)</f>
        <v>0.68829268943282174</v>
      </c>
      <c r="E19" s="67">
        <f t="shared" si="20"/>
        <v>0.57044979195281698</v>
      </c>
      <c r="F19" s="67">
        <f t="shared" si="20"/>
        <v>0.5562390298160601</v>
      </c>
      <c r="G19" s="67">
        <f t="shared" si="20"/>
        <v>0.56691628935491434</v>
      </c>
      <c r="H19" s="67">
        <f t="shared" si="20"/>
        <v>0.72717888620862003</v>
      </c>
      <c r="I19" s="67">
        <f t="shared" si="20"/>
        <v>0.73767289267121838</v>
      </c>
      <c r="J19" s="67">
        <f t="shared" si="20"/>
        <v>0.70152022102542044</v>
      </c>
      <c r="K19" s="67">
        <f t="shared" si="20"/>
        <v>0.77540085286196736</v>
      </c>
      <c r="L19" s="67">
        <f t="shared" si="20"/>
        <v>0.79860224761534437</v>
      </c>
      <c r="M19" s="67">
        <f t="shared" si="20"/>
        <v>0.78323054743353793</v>
      </c>
      <c r="N19" s="67">
        <f t="shared" si="20"/>
        <v>0.76496317414697157</v>
      </c>
      <c r="O19" s="67">
        <f t="shared" si="20"/>
        <v>0.71703148277851603</v>
      </c>
      <c r="P19" s="67">
        <f t="shared" si="20"/>
        <v>0.72167179144998794</v>
      </c>
      <c r="Q19" s="67">
        <f t="shared" si="20"/>
        <v>0.76236623041313845</v>
      </c>
      <c r="R19" s="67">
        <f t="shared" si="20"/>
        <v>0.81095732069574589</v>
      </c>
      <c r="S19" s="67">
        <f t="shared" si="20"/>
        <v>0.87438561469158715</v>
      </c>
      <c r="T19" s="67">
        <f t="shared" si="20"/>
        <v>0.89595113653556768</v>
      </c>
      <c r="U19" s="67">
        <f t="shared" si="20"/>
        <v>0.88632917215612328</v>
      </c>
      <c r="V19" s="67">
        <f t="shared" si="20"/>
        <v>0.88562449088090656</v>
      </c>
      <c r="W19" s="67">
        <f t="shared" si="20"/>
        <v>0.87647127708738126</v>
      </c>
      <c r="X19" s="67">
        <f t="shared" si="20"/>
        <v>0.87096239637314454</v>
      </c>
      <c r="Y19" s="67">
        <f t="shared" si="20"/>
        <v>0.86719617178359232</v>
      </c>
      <c r="Z19" s="67">
        <f t="shared" si="20"/>
        <v>0.88661185735752224</v>
      </c>
      <c r="AA19" s="67">
        <f t="shared" si="20"/>
        <v>0.88332375394257689</v>
      </c>
      <c r="AB19" s="67">
        <f t="shared" si="20"/>
        <v>0.86715321828888436</v>
      </c>
      <c r="AC19" s="67" t="e">
        <f t="shared" si="20"/>
        <v>#N/A</v>
      </c>
      <c r="AD19" s="67" t="e">
        <f t="shared" si="20"/>
        <v>#N/A</v>
      </c>
      <c r="AE19" s="67" t="e">
        <f t="shared" si="20"/>
        <v>#N/A</v>
      </c>
      <c r="AF19" s="67" t="e">
        <f t="shared" si="20"/>
        <v>#N/A</v>
      </c>
      <c r="AG19" s="67" t="e">
        <f t="shared" si="20"/>
        <v>#N/A</v>
      </c>
      <c r="AH19" s="67" t="e">
        <f t="shared" si="20"/>
        <v>#N/A</v>
      </c>
      <c r="AI19" s="67" t="e">
        <f t="shared" si="20"/>
        <v>#N/A</v>
      </c>
      <c r="AJ19" s="67" t="e">
        <f t="shared" si="20"/>
        <v>#N/A</v>
      </c>
      <c r="AK19" s="67" t="e">
        <f t="shared" si="20"/>
        <v>#N/A</v>
      </c>
      <c r="AL19" s="67" t="e">
        <f t="shared" si="20"/>
        <v>#N/A</v>
      </c>
      <c r="AM19" s="67" t="e">
        <f t="shared" si="20"/>
        <v>#N/A</v>
      </c>
      <c r="AN19" s="67" t="e">
        <f t="shared" si="20"/>
        <v>#N/A</v>
      </c>
      <c r="AO19" s="67" t="e">
        <f t="shared" si="20"/>
        <v>#N/A</v>
      </c>
      <c r="AP19" s="67" t="e">
        <f t="shared" si="20"/>
        <v>#N/A</v>
      </c>
      <c r="AQ19" s="67" t="e">
        <f t="shared" si="20"/>
        <v>#N/A</v>
      </c>
      <c r="AR19" s="67" t="e">
        <f t="shared" si="20"/>
        <v>#N/A</v>
      </c>
      <c r="AS19" s="67" t="e">
        <f t="shared" si="20"/>
        <v>#N/A</v>
      </c>
      <c r="AT19" s="67" t="e">
        <f t="shared" si="20"/>
        <v>#N/A</v>
      </c>
      <c r="AU19" s="67" t="e">
        <f t="shared" si="20"/>
        <v>#N/A</v>
      </c>
      <c r="AV19" s="67" t="e">
        <f t="shared" si="20"/>
        <v>#N/A</v>
      </c>
      <c r="AW19" s="67" t="e">
        <f t="shared" si="20"/>
        <v>#N/A</v>
      </c>
      <c r="AX19" s="67" t="e">
        <f t="shared" si="20"/>
        <v>#N/A</v>
      </c>
      <c r="AY19" s="67" t="e">
        <f t="shared" si="20"/>
        <v>#N/A</v>
      </c>
      <c r="AZ19" s="67" t="e">
        <f t="shared" si="20"/>
        <v>#N/A</v>
      </c>
      <c r="BA19" s="67" t="e">
        <f t="shared" si="20"/>
        <v>#N/A</v>
      </c>
      <c r="BB19" s="67" t="e">
        <f t="shared" si="20"/>
        <v>#N/A</v>
      </c>
    </row>
    <row r="20" spans="1:54" x14ac:dyDescent="0.2">
      <c r="A20" s="54"/>
      <c r="B20" s="60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</row>
    <row r="21" spans="1:54" x14ac:dyDescent="0.2">
      <c r="A21" s="55" t="s">
        <v>29</v>
      </c>
      <c r="B21" s="61" t="s">
        <v>56</v>
      </c>
      <c r="C21" s="61">
        <f t="shared" ref="C21:Z21" si="21" xml:space="preserve"> IF(C12 = 0, "PVp = 0", C13/C12)</f>
        <v>0.3068889003023817</v>
      </c>
      <c r="D21" s="61">
        <f t="shared" si="21"/>
        <v>0.39286298049474572</v>
      </c>
      <c r="E21" s="61">
        <f xml:space="preserve"> IF(E12 = 0, "PVp = 0", E13/E12)</f>
        <v>0.24257666409845929</v>
      </c>
      <c r="F21" s="61">
        <f t="shared" si="21"/>
        <v>0.4172464901515861</v>
      </c>
      <c r="G21" s="61">
        <f t="shared" si="21"/>
        <v>0.51341513921884341</v>
      </c>
      <c r="H21" s="61">
        <f t="shared" si="21"/>
        <v>1.4948422273144959</v>
      </c>
      <c r="I21" s="61">
        <f t="shared" si="21"/>
        <v>1.2776000840985049</v>
      </c>
      <c r="J21" s="61">
        <f t="shared" si="21"/>
        <v>1.0390640127401207</v>
      </c>
      <c r="K21" s="61">
        <f t="shared" si="21"/>
        <v>1.1016872538042672</v>
      </c>
      <c r="L21" s="61">
        <f t="shared" si="21"/>
        <v>0.90105525562457689</v>
      </c>
      <c r="M21" s="61">
        <f t="shared" si="21"/>
        <v>0.62371995526671165</v>
      </c>
      <c r="N21" s="61">
        <f t="shared" si="21"/>
        <v>0.61875317745907055</v>
      </c>
      <c r="O21" s="61">
        <f t="shared" si="21"/>
        <v>0.37529552776602471</v>
      </c>
      <c r="P21" s="61">
        <f t="shared" si="21"/>
        <v>0.99308040149052479</v>
      </c>
      <c r="Q21" s="61">
        <f t="shared" si="21"/>
        <v>1.6291410516922584</v>
      </c>
      <c r="R21" s="61">
        <f t="shared" si="21"/>
        <v>1.1712064232382682</v>
      </c>
      <c r="S21" s="61">
        <f t="shared" si="21"/>
        <v>1.7196941632227487</v>
      </c>
      <c r="T21" s="61">
        <f t="shared" si="21"/>
        <v>1.1200145553997634</v>
      </c>
      <c r="U21" s="61">
        <f t="shared" si="21"/>
        <v>0.80765693791031179</v>
      </c>
      <c r="V21" s="61">
        <f xml:space="preserve"> IF(V12 = 0, "PVp = 0", V13/V12)</f>
        <v>1.0348300518474347</v>
      </c>
      <c r="W21" s="61">
        <f t="shared" si="21"/>
        <v>8.377372415899293</v>
      </c>
      <c r="X21" s="61" t="e">
        <f t="shared" si="21"/>
        <v>#N/A</v>
      </c>
      <c r="Y21" s="61" t="e">
        <f t="shared" si="21"/>
        <v>#N/A</v>
      </c>
      <c r="Z21" s="61" t="e">
        <f t="shared" si="21"/>
        <v>#N/A</v>
      </c>
      <c r="AA21" s="61" t="e">
        <f t="shared" ref="AA21:AS21" si="22" xml:space="preserve"> IF(AA12 = 0, "PVp = 0", AA13/AA12)</f>
        <v>#N/A</v>
      </c>
      <c r="AB21" s="61" t="e">
        <f t="shared" si="22"/>
        <v>#N/A</v>
      </c>
      <c r="AC21" s="61" t="e">
        <f t="shared" si="22"/>
        <v>#N/A</v>
      </c>
      <c r="AD21" s="61" t="e">
        <f t="shared" si="22"/>
        <v>#N/A</v>
      </c>
      <c r="AE21" s="61" t="e">
        <f t="shared" si="22"/>
        <v>#N/A</v>
      </c>
      <c r="AF21" s="61" t="e">
        <f t="shared" si="22"/>
        <v>#N/A</v>
      </c>
      <c r="AG21" s="61" t="e">
        <f t="shared" si="22"/>
        <v>#N/A</v>
      </c>
      <c r="AH21" s="61" t="e">
        <f t="shared" si="22"/>
        <v>#N/A</v>
      </c>
      <c r="AI21" s="61" t="e">
        <f t="shared" si="22"/>
        <v>#N/A</v>
      </c>
      <c r="AJ21" s="61" t="e">
        <f t="shared" si="22"/>
        <v>#N/A</v>
      </c>
      <c r="AK21" s="61" t="e">
        <f t="shared" si="22"/>
        <v>#N/A</v>
      </c>
      <c r="AL21" s="61" t="e">
        <f t="shared" si="22"/>
        <v>#N/A</v>
      </c>
      <c r="AM21" s="61" t="e">
        <f t="shared" si="22"/>
        <v>#N/A</v>
      </c>
      <c r="AN21" s="61" t="e">
        <f t="shared" si="22"/>
        <v>#N/A</v>
      </c>
      <c r="AO21" s="61" t="e">
        <f t="shared" si="22"/>
        <v>#N/A</v>
      </c>
      <c r="AP21" s="61" t="e">
        <f t="shared" si="22"/>
        <v>#N/A</v>
      </c>
      <c r="AQ21" s="61" t="e">
        <f t="shared" si="22"/>
        <v>#N/A</v>
      </c>
      <c r="AR21" s="61" t="e">
        <f t="shared" si="22"/>
        <v>#N/A</v>
      </c>
      <c r="AS21" s="61" t="e">
        <f t="shared" si="22"/>
        <v>#N/A</v>
      </c>
      <c r="AT21" s="61" t="e">
        <f t="shared" ref="AT21:BB21" si="23" xml:space="preserve"> IF(AT12 = 0, "PVp = 0", AT13/AT12)</f>
        <v>#N/A</v>
      </c>
      <c r="AU21" s="61" t="e">
        <f t="shared" si="23"/>
        <v>#N/A</v>
      </c>
      <c r="AV21" s="61" t="e">
        <f t="shared" si="23"/>
        <v>#N/A</v>
      </c>
      <c r="AW21" s="61" t="e">
        <f t="shared" si="23"/>
        <v>#N/A</v>
      </c>
      <c r="AX21" s="61" t="e">
        <f t="shared" si="23"/>
        <v>#N/A</v>
      </c>
      <c r="AY21" s="61" t="e">
        <f t="shared" si="23"/>
        <v>#N/A</v>
      </c>
      <c r="AZ21" s="61" t="e">
        <f t="shared" si="23"/>
        <v>#N/A</v>
      </c>
      <c r="BA21" s="61" t="e">
        <f t="shared" si="23"/>
        <v>#N/A</v>
      </c>
      <c r="BB21" s="61" t="e">
        <f t="shared" si="23"/>
        <v>#N/A</v>
      </c>
    </row>
    <row r="22" spans="1:54" x14ac:dyDescent="0.2">
      <c r="A22" s="55" t="s">
        <v>30</v>
      </c>
      <c r="B22" s="67" t="s">
        <v>56</v>
      </c>
      <c r="C22" s="67">
        <f t="shared" ref="C22:Z22" si="24" xml:space="preserve"> C15</f>
        <v>0.3068889003023817</v>
      </c>
      <c r="D22" s="67">
        <f t="shared" si="24"/>
        <v>0.32294558601701728</v>
      </c>
      <c r="E22" s="67">
        <f xml:space="preserve"> E15</f>
        <v>0.18616535253338584</v>
      </c>
      <c r="F22" s="67">
        <f t="shared" si="24"/>
        <v>0.34131084343939599</v>
      </c>
      <c r="G22" s="67">
        <f t="shared" si="24"/>
        <v>0.42560772104258238</v>
      </c>
      <c r="H22" s="67">
        <f t="shared" si="24"/>
        <v>1.1256179526401411</v>
      </c>
      <c r="I22" s="67">
        <f t="shared" si="24"/>
        <v>0.13987518162112922</v>
      </c>
      <c r="J22" s="67">
        <f t="shared" si="24"/>
        <v>0.78763136162763425</v>
      </c>
      <c r="K22" s="67">
        <f t="shared" si="24"/>
        <v>1.0159180638726086</v>
      </c>
      <c r="L22" s="67">
        <f t="shared" si="24"/>
        <v>0.9859189514843596</v>
      </c>
      <c r="M22" s="67">
        <f t="shared" si="24"/>
        <v>1.648274660995626</v>
      </c>
      <c r="N22" s="67">
        <f t="shared" si="24"/>
        <v>0.74037879636671811</v>
      </c>
      <c r="O22" s="67">
        <f t="shared" si="24"/>
        <v>0.38978128709066695</v>
      </c>
      <c r="P22" s="67">
        <f t="shared" si="24"/>
        <v>0.16492498287831481</v>
      </c>
      <c r="Q22" s="67">
        <f t="shared" si="24"/>
        <v>1.5753076167852953</v>
      </c>
      <c r="R22" s="67">
        <f t="shared" si="24"/>
        <v>1.2538415045195759</v>
      </c>
      <c r="S22" s="67">
        <f t="shared" si="24"/>
        <v>2.3751787558487187</v>
      </c>
      <c r="T22" s="67">
        <f t="shared" si="24"/>
        <v>1.2290301678586975</v>
      </c>
      <c r="U22" s="67">
        <f t="shared" si="24"/>
        <v>0.62074401718128236</v>
      </c>
      <c r="V22" s="67">
        <f t="shared" si="24"/>
        <v>0.60770712513861724</v>
      </c>
      <c r="W22" s="67">
        <f t="shared" si="24"/>
        <v>0.50648180378913565</v>
      </c>
      <c r="X22" s="67">
        <f t="shared" si="24"/>
        <v>0.49894406160620974</v>
      </c>
      <c r="Y22" s="67">
        <f t="shared" si="24"/>
        <v>0.53958846410120032</v>
      </c>
      <c r="Z22" s="67">
        <f t="shared" si="24"/>
        <v>1.0895660870999535</v>
      </c>
      <c r="AA22" s="67">
        <f t="shared" ref="AA22:AS22" si="25" xml:space="preserve"> AA15</f>
        <v>0.8268946630287175</v>
      </c>
      <c r="AB22" s="67">
        <f t="shared" si="25"/>
        <v>1.2954760911306344</v>
      </c>
      <c r="AC22" s="67" t="e">
        <f t="shared" si="25"/>
        <v>#N/A</v>
      </c>
      <c r="AD22" s="67" t="e">
        <f t="shared" si="25"/>
        <v>#N/A</v>
      </c>
      <c r="AE22" s="67" t="e">
        <f t="shared" si="25"/>
        <v>#N/A</v>
      </c>
      <c r="AF22" s="67" t="e">
        <f t="shared" si="25"/>
        <v>#N/A</v>
      </c>
      <c r="AG22" s="67" t="e">
        <f t="shared" si="25"/>
        <v>#N/A</v>
      </c>
      <c r="AH22" s="67" t="e">
        <f t="shared" si="25"/>
        <v>#N/A</v>
      </c>
      <c r="AI22" s="67" t="e">
        <f t="shared" si="25"/>
        <v>#N/A</v>
      </c>
      <c r="AJ22" s="67" t="e">
        <f t="shared" si="25"/>
        <v>#N/A</v>
      </c>
      <c r="AK22" s="67" t="e">
        <f t="shared" si="25"/>
        <v>#N/A</v>
      </c>
      <c r="AL22" s="67" t="e">
        <f t="shared" si="25"/>
        <v>#N/A</v>
      </c>
      <c r="AM22" s="67" t="e">
        <f t="shared" si="25"/>
        <v>#N/A</v>
      </c>
      <c r="AN22" s="67" t="e">
        <f t="shared" si="25"/>
        <v>#N/A</v>
      </c>
      <c r="AO22" s="67" t="e">
        <f t="shared" si="25"/>
        <v>#N/A</v>
      </c>
      <c r="AP22" s="67" t="e">
        <f t="shared" si="25"/>
        <v>#N/A</v>
      </c>
      <c r="AQ22" s="67" t="e">
        <f t="shared" si="25"/>
        <v>#N/A</v>
      </c>
      <c r="AR22" s="67" t="e">
        <f t="shared" si="25"/>
        <v>#N/A</v>
      </c>
      <c r="AS22" s="67" t="e">
        <f t="shared" si="25"/>
        <v>#N/A</v>
      </c>
      <c r="AT22" s="67" t="e">
        <f t="shared" ref="AT22:BB22" si="26" xml:space="preserve"> AT15</f>
        <v>#N/A</v>
      </c>
      <c r="AU22" s="67" t="e">
        <f t="shared" si="26"/>
        <v>#N/A</v>
      </c>
      <c r="AV22" s="67" t="e">
        <f t="shared" si="26"/>
        <v>#N/A</v>
      </c>
      <c r="AW22" s="67" t="e">
        <f t="shared" si="26"/>
        <v>#N/A</v>
      </c>
      <c r="AX22" s="67" t="e">
        <f t="shared" si="26"/>
        <v>#N/A</v>
      </c>
      <c r="AY22" s="67" t="e">
        <f t="shared" si="26"/>
        <v>#N/A</v>
      </c>
      <c r="AZ22" s="67" t="e">
        <f t="shared" si="26"/>
        <v>#N/A</v>
      </c>
      <c r="BA22" s="67" t="e">
        <f t="shared" si="26"/>
        <v>#N/A</v>
      </c>
      <c r="BB22" s="67" t="e">
        <f t="shared" si="26"/>
        <v>#N/A</v>
      </c>
    </row>
    <row r="23" spans="1:54" x14ac:dyDescent="0.2">
      <c r="A23" s="55" t="s">
        <v>31</v>
      </c>
      <c r="B23" s="67" t="s">
        <v>56</v>
      </c>
      <c r="C23" s="67">
        <f xml:space="preserve"> IF(C14 = 0,#N/A, C13/C14)</f>
        <v>0.57775192004614662</v>
      </c>
      <c r="D23" s="67">
        <f t="shared" ref="D23:BB23" si="27" xml:space="preserve"> IF(D14 = 0,#N/A, D13/D14)</f>
        <v>0.84124472772894709</v>
      </c>
      <c r="E23" s="67">
        <f t="shared" si="27"/>
        <v>0.36121813909398304</v>
      </c>
      <c r="F23" s="67">
        <f t="shared" si="27"/>
        <v>0.52234911492849878</v>
      </c>
      <c r="G23" s="67">
        <f t="shared" si="27"/>
        <v>0.60436296388046706</v>
      </c>
      <c r="H23" s="67">
        <f t="shared" si="27"/>
        <v>1.3762526898972482</v>
      </c>
      <c r="I23" s="67">
        <f t="shared" si="27"/>
        <v>1.0817014045367341</v>
      </c>
      <c r="J23" s="67">
        <f t="shared" si="27"/>
        <v>0.58262435759387632</v>
      </c>
      <c r="K23" s="67">
        <f t="shared" si="27"/>
        <v>1.4101883326771347</v>
      </c>
      <c r="L23" s="67">
        <f t="shared" si="27"/>
        <v>0.97866093510309071</v>
      </c>
      <c r="M23" s="67">
        <f t="shared" si="27"/>
        <v>0.66197320376637503</v>
      </c>
      <c r="N23" s="67">
        <f t="shared" si="27"/>
        <v>0.60393100176606318</v>
      </c>
      <c r="O23" s="67">
        <f t="shared" si="27"/>
        <v>0.31106671568812261</v>
      </c>
      <c r="P23" s="67">
        <f t="shared" si="27"/>
        <v>1.0833604379896633</v>
      </c>
      <c r="Q23" s="67">
        <f t="shared" si="27"/>
        <v>1.0847306224172406</v>
      </c>
      <c r="R23" s="67">
        <f t="shared" si="27"/>
        <v>1.5362449976051662</v>
      </c>
      <c r="S23" s="67">
        <f t="shared" si="27"/>
        <v>1.7894940277878528</v>
      </c>
      <c r="T23" s="67">
        <f t="shared" si="27"/>
        <v>1.3046476809237504</v>
      </c>
      <c r="U23" s="67">
        <f t="shared" si="27"/>
        <v>0.73137089082558737</v>
      </c>
      <c r="V23" s="67">
        <f t="shared" si="27"/>
        <v>0.87020934712214704</v>
      </c>
      <c r="W23" s="67">
        <f t="shared" si="27"/>
        <v>0.66739105658304676</v>
      </c>
      <c r="X23" s="67">
        <f t="shared" si="27"/>
        <v>0.72039173333084394</v>
      </c>
      <c r="Y23" s="67">
        <f t="shared" si="27"/>
        <v>0.75826378902641967</v>
      </c>
      <c r="Z23" s="67">
        <f t="shared" si="27"/>
        <v>1.4560372872710492</v>
      </c>
      <c r="AA23" s="67">
        <f t="shared" si="27"/>
        <v>0.78967481410317863</v>
      </c>
      <c r="AB23" s="67">
        <f t="shared" si="27"/>
        <v>0.36896564896600115</v>
      </c>
      <c r="AC23" s="67" t="e">
        <f t="shared" si="27"/>
        <v>#N/A</v>
      </c>
      <c r="AD23" s="67" t="e">
        <f t="shared" si="27"/>
        <v>#N/A</v>
      </c>
      <c r="AE23" s="67" t="e">
        <f t="shared" si="27"/>
        <v>#N/A</v>
      </c>
      <c r="AF23" s="67" t="e">
        <f t="shared" si="27"/>
        <v>#N/A</v>
      </c>
      <c r="AG23" s="67" t="e">
        <f t="shared" si="27"/>
        <v>#N/A</v>
      </c>
      <c r="AH23" s="67" t="e">
        <f t="shared" si="27"/>
        <v>#N/A</v>
      </c>
      <c r="AI23" s="67" t="e">
        <f t="shared" si="27"/>
        <v>#N/A</v>
      </c>
      <c r="AJ23" s="67" t="e">
        <f t="shared" si="27"/>
        <v>#N/A</v>
      </c>
      <c r="AK23" s="67" t="e">
        <f t="shared" si="27"/>
        <v>#N/A</v>
      </c>
      <c r="AL23" s="67" t="e">
        <f t="shared" si="27"/>
        <v>#N/A</v>
      </c>
      <c r="AM23" s="67" t="e">
        <f t="shared" si="27"/>
        <v>#N/A</v>
      </c>
      <c r="AN23" s="67" t="e">
        <f t="shared" si="27"/>
        <v>#N/A</v>
      </c>
      <c r="AO23" s="67" t="e">
        <f t="shared" si="27"/>
        <v>#N/A</v>
      </c>
      <c r="AP23" s="67" t="e">
        <f t="shared" si="27"/>
        <v>#N/A</v>
      </c>
      <c r="AQ23" s="67" t="e">
        <f t="shared" si="27"/>
        <v>#N/A</v>
      </c>
      <c r="AR23" s="67" t="e">
        <f t="shared" si="27"/>
        <v>#N/A</v>
      </c>
      <c r="AS23" s="67" t="e">
        <f t="shared" si="27"/>
        <v>#N/A</v>
      </c>
      <c r="AT23" s="67" t="e">
        <f t="shared" si="27"/>
        <v>#N/A</v>
      </c>
      <c r="AU23" s="67" t="e">
        <f t="shared" si="27"/>
        <v>#N/A</v>
      </c>
      <c r="AV23" s="67" t="e">
        <f t="shared" si="27"/>
        <v>#N/A</v>
      </c>
      <c r="AW23" s="67" t="e">
        <f t="shared" si="27"/>
        <v>#N/A</v>
      </c>
      <c r="AX23" s="67" t="e">
        <f t="shared" si="27"/>
        <v>#N/A</v>
      </c>
      <c r="AY23" s="67" t="e">
        <f t="shared" si="27"/>
        <v>#N/A</v>
      </c>
      <c r="AZ23" s="67" t="e">
        <f t="shared" si="27"/>
        <v>#N/A</v>
      </c>
      <c r="BA23" s="67" t="e">
        <f t="shared" si="27"/>
        <v>#N/A</v>
      </c>
      <c r="BB23" s="67" t="e">
        <f t="shared" si="27"/>
        <v>#N/A</v>
      </c>
    </row>
    <row r="24" spans="1:54" x14ac:dyDescent="0.2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</row>
    <row r="25" spans="1:54" x14ac:dyDescent="0.2">
      <c r="A25" s="65" t="s">
        <v>32</v>
      </c>
      <c r="B25" s="76">
        <f>'Project Data'!$E$16</f>
        <v>38140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</row>
    <row r="26" spans="1:54" x14ac:dyDescent="0.2">
      <c r="A26" s="65" t="s">
        <v>33</v>
      </c>
      <c r="B26" s="116">
        <f>'Project Data'!$E$19</f>
        <v>21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</row>
    <row r="27" spans="1:54" s="67" customFormat="1" x14ac:dyDescent="0.2">
      <c r="A27" s="65" t="s">
        <v>34</v>
      </c>
      <c r="B27" s="78">
        <f xml:space="preserve"> IF('Project Data'!$E$23 = "6s%", "6s", 'Project Data'!$E$23*100)</f>
        <v>90</v>
      </c>
      <c r="C27" s="66" t="s">
        <v>56</v>
      </c>
      <c r="D27" s="77">
        <f>IF($B$27 = "6s", _xlfn.T.INV.2T(0.0027,D3-1),_xlfn.T.INV.2T(1 - ($B$27/100),D3 - 1))</f>
        <v>6.3137515146750447</v>
      </c>
      <c r="E27" s="77">
        <f t="shared" ref="E27:BB27" si="28">IF($B$27 = "6s", _xlfn.T.INV.2T(0.0027,E3-1),_xlfn.T.INV.2T(1 - ($B$27/100),E3 - 1))</f>
        <v>2.9199855803537269</v>
      </c>
      <c r="F27" s="77">
        <f t="shared" si="28"/>
        <v>2.3533634348018242</v>
      </c>
      <c r="G27" s="77">
        <f t="shared" si="28"/>
        <v>2.1318467863266504</v>
      </c>
      <c r="H27" s="77">
        <f t="shared" si="28"/>
        <v>2.0150483733330233</v>
      </c>
      <c r="I27" s="77">
        <f t="shared" si="28"/>
        <v>1.9431802805153033</v>
      </c>
      <c r="J27" s="77">
        <f t="shared" si="28"/>
        <v>1.8945786050900073</v>
      </c>
      <c r="K27" s="77">
        <f t="shared" si="28"/>
        <v>1.8595480375308981</v>
      </c>
      <c r="L27" s="77">
        <f t="shared" si="28"/>
        <v>1.8331129326562374</v>
      </c>
      <c r="M27" s="77">
        <f t="shared" si="28"/>
        <v>1.812461122811676</v>
      </c>
      <c r="N27" s="77">
        <f t="shared" si="28"/>
        <v>1.7958848187040437</v>
      </c>
      <c r="O27" s="77">
        <f t="shared" si="28"/>
        <v>1.7822875556493201</v>
      </c>
      <c r="P27" s="77">
        <f t="shared" si="28"/>
        <v>1.7709333959868738</v>
      </c>
      <c r="Q27" s="77">
        <f t="shared" si="28"/>
        <v>1.761310135774893</v>
      </c>
      <c r="R27" s="77">
        <f t="shared" si="28"/>
        <v>1.7530503556925723</v>
      </c>
      <c r="S27" s="77">
        <f t="shared" si="28"/>
        <v>1.7458836762762506</v>
      </c>
      <c r="T27" s="77">
        <f t="shared" si="28"/>
        <v>1.7396067260750732</v>
      </c>
      <c r="U27" s="77">
        <f t="shared" si="28"/>
        <v>1.7340636066175394</v>
      </c>
      <c r="V27" s="77">
        <f t="shared" si="28"/>
        <v>1.7291328115213698</v>
      </c>
      <c r="W27" s="77">
        <f t="shared" si="28"/>
        <v>1.7247182429207881</v>
      </c>
      <c r="X27" s="77">
        <f t="shared" si="28"/>
        <v>1.7207429028118781</v>
      </c>
      <c r="Y27" s="77">
        <f t="shared" si="28"/>
        <v>1.7171443743802424</v>
      </c>
      <c r="Z27" s="77">
        <f t="shared" si="28"/>
        <v>1.7138715277470482</v>
      </c>
      <c r="AA27" s="77">
        <f t="shared" si="28"/>
        <v>1.7108820799094284</v>
      </c>
      <c r="AB27" s="77">
        <f t="shared" si="28"/>
        <v>1.7081407612518986</v>
      </c>
      <c r="AC27" s="77">
        <f t="shared" si="28"/>
        <v>1.7056179197592738</v>
      </c>
      <c r="AD27" s="77">
        <f t="shared" si="28"/>
        <v>1.7032884457221271</v>
      </c>
      <c r="AE27" s="77">
        <f t="shared" si="28"/>
        <v>1.7011309342659326</v>
      </c>
      <c r="AF27" s="77">
        <f t="shared" si="28"/>
        <v>1.6991270265334986</v>
      </c>
      <c r="AG27" s="77">
        <f t="shared" si="28"/>
        <v>1.6972608865939587</v>
      </c>
      <c r="AH27" s="77">
        <f t="shared" si="28"/>
        <v>1.6955187825458664</v>
      </c>
      <c r="AI27" s="77">
        <f t="shared" si="28"/>
        <v>1.6938887483837113</v>
      </c>
      <c r="AJ27" s="77">
        <f t="shared" si="28"/>
        <v>1.6923603090303456</v>
      </c>
      <c r="AK27" s="77">
        <f t="shared" si="28"/>
        <v>1.6909242551868542</v>
      </c>
      <c r="AL27" s="77">
        <f t="shared" si="28"/>
        <v>1.6895724577802647</v>
      </c>
      <c r="AM27" s="77">
        <f t="shared" si="28"/>
        <v>1.6882977141168172</v>
      </c>
      <c r="AN27" s="77">
        <f t="shared" si="28"/>
        <v>1.6870936195962629</v>
      </c>
      <c r="AO27" s="77">
        <f t="shared" si="28"/>
        <v>1.6859544601667387</v>
      </c>
      <c r="AP27" s="77">
        <f t="shared" si="28"/>
        <v>1.6848751217112248</v>
      </c>
      <c r="AQ27" s="77">
        <f t="shared" si="28"/>
        <v>1.6838510133356521</v>
      </c>
      <c r="AR27" s="77">
        <f t="shared" si="28"/>
        <v>1.6828780021327077</v>
      </c>
      <c r="AS27" s="77">
        <f t="shared" si="28"/>
        <v>1.6819523574675355</v>
      </c>
      <c r="AT27" s="77">
        <f t="shared" si="28"/>
        <v>1.6810707032025196</v>
      </c>
      <c r="AU27" s="77">
        <f t="shared" si="28"/>
        <v>1.680229976572116</v>
      </c>
      <c r="AV27" s="77">
        <f t="shared" si="28"/>
        <v>1.6794273926523535</v>
      </c>
      <c r="AW27" s="77">
        <f t="shared" si="28"/>
        <v>1.678660413556865</v>
      </c>
      <c r="AX27" s="77">
        <f t="shared" si="28"/>
        <v>1.6779267216418625</v>
      </c>
      <c r="AY27" s="77">
        <f t="shared" si="28"/>
        <v>1.6772241961243386</v>
      </c>
      <c r="AZ27" s="77">
        <f t="shared" si="28"/>
        <v>1.6765508926168529</v>
      </c>
      <c r="BA27" s="77">
        <f t="shared" si="28"/>
        <v>1.6759050251630967</v>
      </c>
      <c r="BB27" s="77">
        <f t="shared" si="28"/>
        <v>1.6752849504249088</v>
      </c>
    </row>
    <row r="28" spans="1:54" x14ac:dyDescent="0.2">
      <c r="A28" s="79" t="s">
        <v>53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</row>
    <row r="29" spans="1:54" s="1" customFormat="1" x14ac:dyDescent="0.2">
      <c r="A29" s="69" t="s">
        <v>60</v>
      </c>
      <c r="B29" s="67" t="s">
        <v>56</v>
      </c>
      <c r="C29" s="98">
        <f xml:space="preserve"> IF(ISNUMBER(C18),IF(C18&lt;=0,"ERR", LN(C18)),"ERR")</f>
        <v>-1.1812694851581584</v>
      </c>
      <c r="D29" s="98">
        <f t="shared" ref="D29:BB29" si="29" xml:space="preserve"> IF(ISNUMBER(D18),IF(D18&lt;=0,"ERR", LN(D18)),"ERR")</f>
        <v>-1.1554453948014205</v>
      </c>
      <c r="E29" s="98">
        <f t="shared" si="29"/>
        <v>-1.3019534101704915</v>
      </c>
      <c r="F29" s="98">
        <f t="shared" si="29"/>
        <v>-1.2401954249335738</v>
      </c>
      <c r="G29" s="98">
        <f t="shared" si="29"/>
        <v>-1.1501676784513863</v>
      </c>
      <c r="H29" s="98">
        <f t="shared" si="29"/>
        <v>-0.79535107028377072</v>
      </c>
      <c r="I29" s="98">
        <f t="shared" si="29"/>
        <v>-0.89914866538437932</v>
      </c>
      <c r="J29" s="98">
        <f t="shared" si="29"/>
        <v>-0.78854556696784961</v>
      </c>
      <c r="K29" s="98">
        <f t="shared" si="29"/>
        <v>-0.65993573413885398</v>
      </c>
      <c r="L29" s="98">
        <f t="shared" si="29"/>
        <v>-0.57307699982292126</v>
      </c>
      <c r="M29" s="98">
        <f t="shared" si="29"/>
        <v>-0.41191935901345439</v>
      </c>
      <c r="N29" s="98">
        <f t="shared" si="29"/>
        <v>-0.40215392463888811</v>
      </c>
      <c r="O29" s="98">
        <f t="shared" si="29"/>
        <v>-0.4347773139719423</v>
      </c>
      <c r="P29" s="98">
        <f t="shared" si="29"/>
        <v>-0.48947894614235726</v>
      </c>
      <c r="Q29" s="98">
        <f t="shared" si="29"/>
        <v>-0.38993165345186165</v>
      </c>
      <c r="R29" s="98">
        <f t="shared" si="29"/>
        <v>-0.33806448679752488</v>
      </c>
      <c r="S29" s="98">
        <f t="shared" si="29"/>
        <v>-0.20959113110866168</v>
      </c>
      <c r="T29" s="98">
        <f t="shared" si="29"/>
        <v>-0.18134885089747788</v>
      </c>
      <c r="U29" s="98">
        <f t="shared" si="29"/>
        <v>-0.19490513341994886</v>
      </c>
      <c r="V29" s="98">
        <f t="shared" si="29"/>
        <v>-0.20806722064972158</v>
      </c>
      <c r="W29" s="98">
        <f t="shared" si="29"/>
        <v>-0.22615220175342921</v>
      </c>
      <c r="X29" s="98">
        <f t="shared" si="29"/>
        <v>-0.24331873728969489</v>
      </c>
      <c r="Y29" s="98">
        <f t="shared" si="29"/>
        <v>-0.25696659264945571</v>
      </c>
      <c r="Z29" s="98">
        <f t="shared" si="29"/>
        <v>-0.24007624712101192</v>
      </c>
      <c r="AA29" s="98">
        <f t="shared" si="29"/>
        <v>-0.23802757544336672</v>
      </c>
      <c r="AB29" s="98">
        <f t="shared" si="29"/>
        <v>-0.21357410029805904</v>
      </c>
      <c r="AC29" s="98" t="str">
        <f t="shared" si="29"/>
        <v>ERR</v>
      </c>
      <c r="AD29" s="98" t="str">
        <f t="shared" si="29"/>
        <v>ERR</v>
      </c>
      <c r="AE29" s="98" t="str">
        <f t="shared" si="29"/>
        <v>ERR</v>
      </c>
      <c r="AF29" s="98" t="str">
        <f t="shared" si="29"/>
        <v>ERR</v>
      </c>
      <c r="AG29" s="98" t="str">
        <f t="shared" si="29"/>
        <v>ERR</v>
      </c>
      <c r="AH29" s="98" t="str">
        <f t="shared" si="29"/>
        <v>ERR</v>
      </c>
      <c r="AI29" s="98" t="str">
        <f t="shared" si="29"/>
        <v>ERR</v>
      </c>
      <c r="AJ29" s="98" t="str">
        <f t="shared" si="29"/>
        <v>ERR</v>
      </c>
      <c r="AK29" s="98" t="str">
        <f t="shared" si="29"/>
        <v>ERR</v>
      </c>
      <c r="AL29" s="98" t="str">
        <f t="shared" si="29"/>
        <v>ERR</v>
      </c>
      <c r="AM29" s="98" t="str">
        <f t="shared" si="29"/>
        <v>ERR</v>
      </c>
      <c r="AN29" s="98" t="str">
        <f t="shared" si="29"/>
        <v>ERR</v>
      </c>
      <c r="AO29" s="98" t="str">
        <f t="shared" si="29"/>
        <v>ERR</v>
      </c>
      <c r="AP29" s="98" t="str">
        <f t="shared" si="29"/>
        <v>ERR</v>
      </c>
      <c r="AQ29" s="98" t="str">
        <f t="shared" si="29"/>
        <v>ERR</v>
      </c>
      <c r="AR29" s="98" t="str">
        <f t="shared" si="29"/>
        <v>ERR</v>
      </c>
      <c r="AS29" s="98" t="str">
        <f t="shared" si="29"/>
        <v>ERR</v>
      </c>
      <c r="AT29" s="98" t="str">
        <f t="shared" si="29"/>
        <v>ERR</v>
      </c>
      <c r="AU29" s="98" t="str">
        <f t="shared" si="29"/>
        <v>ERR</v>
      </c>
      <c r="AV29" s="98" t="str">
        <f t="shared" si="29"/>
        <v>ERR</v>
      </c>
      <c r="AW29" s="98" t="str">
        <f t="shared" si="29"/>
        <v>ERR</v>
      </c>
      <c r="AX29" s="98" t="str">
        <f t="shared" si="29"/>
        <v>ERR</v>
      </c>
      <c r="AY29" s="98" t="str">
        <f t="shared" si="29"/>
        <v>ERR</v>
      </c>
      <c r="AZ29" s="98" t="str">
        <f t="shared" si="29"/>
        <v>ERR</v>
      </c>
      <c r="BA29" s="98" t="str">
        <f t="shared" si="29"/>
        <v>ERR</v>
      </c>
      <c r="BB29" s="98" t="str">
        <f t="shared" si="29"/>
        <v>ERR</v>
      </c>
    </row>
    <row r="30" spans="1:54" s="1" customFormat="1" x14ac:dyDescent="0.2">
      <c r="A30" s="69" t="s">
        <v>35</v>
      </c>
      <c r="B30" s="67" t="s">
        <v>56</v>
      </c>
      <c r="C30" s="67">
        <f>IF(ISNUMBER(C22),IF(C22&lt;=0,"ERR",LN(C22)),"ERR")</f>
        <v>-1.1812694851581584</v>
      </c>
      <c r="D30" s="67">
        <f t="shared" ref="D30:BB30" si="30">IF(ISNUMBER(D22),IF(D22&lt;=0,"ERR",LN(D22)),"ERR")</f>
        <v>-1.1302714342947917</v>
      </c>
      <c r="E30" s="67">
        <f t="shared" si="30"/>
        <v>-1.6811200080734121</v>
      </c>
      <c r="F30" s="67">
        <f>IF(ISNUMBER(F22),IF(F22&lt;=0,"ERR",LN(F22)),"ERR")</f>
        <v>-1.0749616525826715</v>
      </c>
      <c r="G30" s="67">
        <f t="shared" si="30"/>
        <v>-0.8542371995718373</v>
      </c>
      <c r="H30" s="67">
        <f t="shared" si="30"/>
        <v>0.11833217608685508</v>
      </c>
      <c r="I30" s="67">
        <f t="shared" si="30"/>
        <v>-1.9670048138977774</v>
      </c>
      <c r="J30" s="67">
        <f t="shared" si="30"/>
        <v>-0.23872511377728231</v>
      </c>
      <c r="K30" s="67">
        <f t="shared" si="30"/>
        <v>1.5792700109566665E-2</v>
      </c>
      <c r="L30" s="67">
        <f t="shared" si="30"/>
        <v>-1.4181127063973058E-2</v>
      </c>
      <c r="M30" s="67">
        <f t="shared" si="30"/>
        <v>0.49972908082600875</v>
      </c>
      <c r="N30" s="67">
        <f t="shared" si="30"/>
        <v>-0.30059333677131883</v>
      </c>
      <c r="O30" s="67">
        <f t="shared" si="30"/>
        <v>-0.94216949949851114</v>
      </c>
      <c r="P30" s="67">
        <f t="shared" si="30"/>
        <v>-1.8022645576881855</v>
      </c>
      <c r="Q30" s="67">
        <f t="shared" si="30"/>
        <v>0.45445056545127505</v>
      </c>
      <c r="R30" s="67">
        <f t="shared" si="30"/>
        <v>0.22621204229243308</v>
      </c>
      <c r="S30" s="67">
        <f t="shared" si="30"/>
        <v>0.86507270027480299</v>
      </c>
      <c r="T30" s="67">
        <f t="shared" si="30"/>
        <v>0.20622537695366447</v>
      </c>
      <c r="U30" s="67">
        <f t="shared" si="30"/>
        <v>-0.47683649268898659</v>
      </c>
      <c r="V30" s="67">
        <f t="shared" si="30"/>
        <v>-0.49806221514632809</v>
      </c>
      <c r="W30" s="67">
        <f t="shared" si="30"/>
        <v>-0.68026688133036872</v>
      </c>
      <c r="X30" s="67">
        <f t="shared" si="30"/>
        <v>-0.69526129050396357</v>
      </c>
      <c r="Y30" s="67">
        <f t="shared" si="30"/>
        <v>-0.61694853348862555</v>
      </c>
      <c r="Z30" s="67">
        <f t="shared" si="30"/>
        <v>8.5779531754692231E-2</v>
      </c>
      <c r="AA30" s="67">
        <f t="shared" si="30"/>
        <v>-0.19007796446674488</v>
      </c>
      <c r="AB30" s="67">
        <f t="shared" si="30"/>
        <v>0.25887826552794641</v>
      </c>
      <c r="AC30" s="67" t="str">
        <f t="shared" si="30"/>
        <v>ERR</v>
      </c>
      <c r="AD30" s="67" t="str">
        <f t="shared" si="30"/>
        <v>ERR</v>
      </c>
      <c r="AE30" s="67" t="str">
        <f t="shared" si="30"/>
        <v>ERR</v>
      </c>
      <c r="AF30" s="67" t="str">
        <f t="shared" si="30"/>
        <v>ERR</v>
      </c>
      <c r="AG30" s="67" t="str">
        <f t="shared" si="30"/>
        <v>ERR</v>
      </c>
      <c r="AH30" s="67" t="str">
        <f t="shared" si="30"/>
        <v>ERR</v>
      </c>
      <c r="AI30" s="67" t="str">
        <f t="shared" si="30"/>
        <v>ERR</v>
      </c>
      <c r="AJ30" s="67" t="str">
        <f t="shared" si="30"/>
        <v>ERR</v>
      </c>
      <c r="AK30" s="67" t="str">
        <f t="shared" si="30"/>
        <v>ERR</v>
      </c>
      <c r="AL30" s="67" t="str">
        <f t="shared" si="30"/>
        <v>ERR</v>
      </c>
      <c r="AM30" s="67" t="str">
        <f t="shared" si="30"/>
        <v>ERR</v>
      </c>
      <c r="AN30" s="67" t="str">
        <f t="shared" si="30"/>
        <v>ERR</v>
      </c>
      <c r="AO30" s="67" t="str">
        <f t="shared" si="30"/>
        <v>ERR</v>
      </c>
      <c r="AP30" s="67" t="str">
        <f t="shared" si="30"/>
        <v>ERR</v>
      </c>
      <c r="AQ30" s="67" t="str">
        <f t="shared" si="30"/>
        <v>ERR</v>
      </c>
      <c r="AR30" s="67" t="str">
        <f t="shared" si="30"/>
        <v>ERR</v>
      </c>
      <c r="AS30" s="67" t="str">
        <f t="shared" si="30"/>
        <v>ERR</v>
      </c>
      <c r="AT30" s="67" t="str">
        <f t="shared" si="30"/>
        <v>ERR</v>
      </c>
      <c r="AU30" s="67" t="str">
        <f t="shared" si="30"/>
        <v>ERR</v>
      </c>
      <c r="AV30" s="67" t="str">
        <f t="shared" si="30"/>
        <v>ERR</v>
      </c>
      <c r="AW30" s="67" t="str">
        <f t="shared" si="30"/>
        <v>ERR</v>
      </c>
      <c r="AX30" s="67" t="str">
        <f t="shared" si="30"/>
        <v>ERR</v>
      </c>
      <c r="AY30" s="67" t="str">
        <f t="shared" si="30"/>
        <v>ERR</v>
      </c>
      <c r="AZ30" s="67" t="str">
        <f t="shared" si="30"/>
        <v>ERR</v>
      </c>
      <c r="BA30" s="67" t="str">
        <f t="shared" si="30"/>
        <v>ERR</v>
      </c>
      <c r="BB30" s="67" t="str">
        <f t="shared" si="30"/>
        <v>ERR</v>
      </c>
    </row>
    <row r="31" spans="1:54" s="1" customFormat="1" x14ac:dyDescent="0.2">
      <c r="A31" s="69" t="s">
        <v>55</v>
      </c>
      <c r="B31" s="67" t="s">
        <v>56</v>
      </c>
      <c r="C31" s="67">
        <f ca="1" xml:space="preserve"> IF(C3 &lt;= 'Input Data Sheet'!$B$17, "xxx", IF(ISNUMBER(C30), SUMSQ(OFFSET($B$30, 0,'Input Data Sheet'!$B$17):C30),"ERR"))</f>
        <v>1.3953975965658207</v>
      </c>
      <c r="D31" s="67">
        <f ca="1" xml:space="preserve"> IF(D3 &lt;= 'Input Data Sheet'!$B$17, "xxx", IF(ISNUMBER(D30), SUMSQ(OFFSET($B$30, 0,'Input Data Sheet'!$B$17):D30),"ERR"))</f>
        <v>2.6729111117486264</v>
      </c>
      <c r="E31" s="67">
        <f ca="1" xml:space="preserve"> IF(E3 &lt;= 'Input Data Sheet'!$B$17, "xxx", IF(ISNUMBER(E30), SUMSQ(OFFSET($B$30, 0,'Input Data Sheet'!$B$17):E30),"ERR"))</f>
        <v>5.4990755932933757</v>
      </c>
      <c r="F31" s="67">
        <f ca="1" xml:space="preserve"> IF(F3 &lt;= 'Input Data Sheet'!$B$17, "xxx", IF(ISNUMBER(F30), SUMSQ(OFFSET($B$30, 0,'Input Data Sheet'!$B$17):F30),"ERR"))</f>
        <v>6.6546181478166435</v>
      </c>
      <c r="G31" s="67">
        <f ca="1" xml:space="preserve"> IF(G3 &lt;= 'Input Data Sheet'!$B$17, "xxx", IF(ISNUMBER(G30), SUMSQ(OFFSET($B$30, 0,'Input Data Sheet'!$B$17):G30),"ERR"))</f>
        <v>7.3843393409489781</v>
      </c>
      <c r="H31" s="67">
        <f ca="1" xml:space="preserve"> IF(H3 &lt;= 'Input Data Sheet'!$B$17, "xxx", IF(ISNUMBER(H30), SUMSQ(OFFSET($B$30, 0,'Input Data Sheet'!$B$17):H30),"ERR"))</f>
        <v>7.3983418448464286</v>
      </c>
      <c r="I31" s="67">
        <f ca="1" xml:space="preserve"> IF(I3 &lt;= 'Input Data Sheet'!$B$17, "xxx", IF(ISNUMBER(I30), SUMSQ(OFFSET($B$30, 0,'Input Data Sheet'!$B$17):I30),"ERR"))</f>
        <v>11.267449782743459</v>
      </c>
      <c r="J31" s="67">
        <f ca="1" xml:space="preserve"> IF(J3 &lt;= 'Input Data Sheet'!$B$17, "xxx", IF(ISNUMBER(J30), SUMSQ(OFFSET($B$30, 0,'Input Data Sheet'!$B$17):J30),"ERR"))</f>
        <v>11.324439462691435</v>
      </c>
      <c r="K31" s="67">
        <f ca="1" xml:space="preserve"> IF(K3 &lt;= 'Input Data Sheet'!$B$17, "xxx", IF(ISNUMBER(K30), SUMSQ(OFFSET($B$30, 0,'Input Data Sheet'!$B$17):K30),"ERR"))</f>
        <v>11.324688872068187</v>
      </c>
      <c r="L31" s="67">
        <f ca="1" xml:space="preserve"> IF(L3 &lt;= 'Input Data Sheet'!$B$17, "xxx", IF(ISNUMBER(L30), SUMSQ(OFFSET($B$30, 0,'Input Data Sheet'!$B$17):L30),"ERR"))</f>
        <v>11.324889976432992</v>
      </c>
      <c r="M31" s="67">
        <f ca="1" xml:space="preserve"> IF(M3 &lt;= 'Input Data Sheet'!$B$17, "xxx", IF(ISNUMBER(M30), SUMSQ(OFFSET($B$30, 0,'Input Data Sheet'!$B$17):M30),"ERR"))</f>
        <v>11.574619130656199</v>
      </c>
      <c r="N31" s="67">
        <f ca="1" xml:space="preserve"> IF(N3 &lt;= 'Input Data Sheet'!$B$17, "xxx", IF(ISNUMBER(N30), SUMSQ(OFFSET($B$30, 0,'Input Data Sheet'!$B$17):N30),"ERR"))</f>
        <v>11.664975484767515</v>
      </c>
      <c r="O31" s="67">
        <f ca="1" xml:space="preserve"> IF(O3 &lt;= 'Input Data Sheet'!$B$17, "xxx", IF(ISNUMBER(O30), SUMSQ(OFFSET($B$30, 0,'Input Data Sheet'!$B$17):O30),"ERR"))</f>
        <v>12.55265885055279</v>
      </c>
      <c r="P31" s="67">
        <f ca="1" xml:space="preserve"> IF(P3 &lt;= 'Input Data Sheet'!$B$17, "xxx", IF(ISNUMBER(P30), SUMSQ(OFFSET($B$30, 0,'Input Data Sheet'!$B$17):P30),"ERR"))</f>
        <v>15.800816386451782</v>
      </c>
      <c r="Q31" s="67">
        <f ca="1" xml:space="preserve"> IF(Q3 &lt;= 'Input Data Sheet'!$B$17, "xxx", IF(ISNUMBER(Q30), SUMSQ(OFFSET($B$30, 0,'Input Data Sheet'!$B$17):Q30),"ERR"))</f>
        <v>16.007341702890766</v>
      </c>
      <c r="R31" s="67">
        <f ca="1" xml:space="preserve"> IF(R3 &lt;= 'Input Data Sheet'!$B$17, "xxx", IF(ISNUMBER(R30), SUMSQ(OFFSET($B$30, 0,'Input Data Sheet'!$B$17):R30),"ERR"))</f>
        <v>16.058513590968879</v>
      </c>
      <c r="S31" s="67">
        <f ca="1" xml:space="preserve"> IF(S3 &lt;= 'Input Data Sheet'!$B$17, "xxx", IF(ISNUMBER(S30), SUMSQ(OFFSET($B$30, 0,'Input Data Sheet'!$B$17):S30),"ERR"))</f>
        <v>16.806864367729617</v>
      </c>
      <c r="T31" s="67">
        <f ca="1" xml:space="preserve"> IF(T3 &lt;= 'Input Data Sheet'!$B$17, "xxx", IF(ISNUMBER(T30), SUMSQ(OFFSET($B$30, 0,'Input Data Sheet'!$B$17):T30),"ERR"))</f>
        <v>16.849393273829296</v>
      </c>
      <c r="U31" s="67">
        <f ca="1" xml:space="preserve"> IF(U3 &lt;= 'Input Data Sheet'!$B$17, "xxx", IF(ISNUMBER(U30), SUMSQ(OFFSET($B$30, 0,'Input Data Sheet'!$B$17):U30),"ERR"))</f>
        <v>17.076766314589229</v>
      </c>
      <c r="V31" s="67">
        <f ca="1" xml:space="preserve"> IF(V3 &lt;= 'Input Data Sheet'!$B$17, "xxx", IF(ISNUMBER(V30), SUMSQ(OFFSET($B$30, 0,'Input Data Sheet'!$B$17):V30),"ERR"))</f>
        <v>17.324832284745696</v>
      </c>
      <c r="W31" s="67">
        <f ca="1" xml:space="preserve"> IF(W3 &lt;= 'Input Data Sheet'!$B$17, "xxx", IF(ISNUMBER(W30), SUMSQ(OFFSET($B$30, 0,'Input Data Sheet'!$B$17):W30),"ERR"))</f>
        <v>17.787595314580642</v>
      </c>
      <c r="X31" s="67">
        <f ca="1" xml:space="preserve"> IF(X3 &lt;= 'Input Data Sheet'!$B$17, "xxx", IF(ISNUMBER(X30), SUMSQ(OFFSET($B$30, 0,'Input Data Sheet'!$B$17):X30),"ERR"))</f>
        <v>18.27098357665388</v>
      </c>
      <c r="Y31" s="67">
        <f ca="1" xml:space="preserve"> IF(Y3 &lt;= 'Input Data Sheet'!$B$17, "xxx", IF(ISNUMBER(Y30), SUMSQ(OFFSET($B$30, 0,'Input Data Sheet'!$B$17):Y30),"ERR"))</f>
        <v>18.651609069627646</v>
      </c>
      <c r="Z31" s="67">
        <f ca="1" xml:space="preserve"> IF(Z3 &lt;= 'Input Data Sheet'!$B$17, "xxx", IF(ISNUMBER(Z30), SUMSQ(OFFSET($B$30, 0,'Input Data Sheet'!$B$17):Z30),"ERR"))</f>
        <v>18.658967197695702</v>
      </c>
      <c r="AA31" s="67">
        <f ca="1" xml:space="preserve"> IF(AA3 &lt;= 'Input Data Sheet'!$B$17, "xxx", IF(ISNUMBER(AA30), SUMSQ(OFFSET($B$30, 0,'Input Data Sheet'!$B$17):AA30),"ERR"))</f>
        <v>18.695096830271524</v>
      </c>
      <c r="AB31" s="67">
        <f ca="1" xml:space="preserve"> IF(AB3 &lt;= 'Input Data Sheet'!$B$17, "xxx", IF(ISNUMBER(AB30), SUMSQ(OFFSET($B$30, 0,'Input Data Sheet'!$B$17):AB30),"ERR"))</f>
        <v>18.762114786634282</v>
      </c>
      <c r="AC31" s="67" t="str">
        <f ca="1" xml:space="preserve"> IF(AC3 &lt;= 'Input Data Sheet'!$B$17, "xxx", IF(ISNUMBER(AC30), SUMSQ(OFFSET($B$30, 0,'Input Data Sheet'!$B$17):AC30),"ERR"))</f>
        <v>ERR</v>
      </c>
      <c r="AD31" s="67" t="str">
        <f ca="1" xml:space="preserve"> IF(AD3 &lt;= 'Input Data Sheet'!$B$17, "xxx", IF(ISNUMBER(AD30), SUMSQ(OFFSET($B$30, 0,'Input Data Sheet'!$B$17):AD30),"ERR"))</f>
        <v>ERR</v>
      </c>
      <c r="AE31" s="67" t="str">
        <f ca="1" xml:space="preserve"> IF(AE3 &lt;= 'Input Data Sheet'!$B$17, "xxx", IF(ISNUMBER(AE30), SUMSQ(OFFSET($B$30, 0,'Input Data Sheet'!$B$17):AE30),"ERR"))</f>
        <v>ERR</v>
      </c>
      <c r="AF31" s="67" t="str">
        <f ca="1" xml:space="preserve"> IF(AF3 &lt;= 'Input Data Sheet'!$B$17, "xxx", IF(ISNUMBER(AF30), SUMSQ(OFFSET($B$30, 0,'Input Data Sheet'!$B$17):AF30),"ERR"))</f>
        <v>ERR</v>
      </c>
      <c r="AG31" s="67" t="str">
        <f ca="1" xml:space="preserve"> IF(AG3 &lt;= 'Input Data Sheet'!$B$17, "xxx", IF(ISNUMBER(AG30), SUMSQ(OFFSET($B$30, 0,'Input Data Sheet'!$B$17):AG30),"ERR"))</f>
        <v>ERR</v>
      </c>
      <c r="AH31" s="67" t="str">
        <f ca="1" xml:space="preserve"> IF(AH3 &lt;= 'Input Data Sheet'!$B$17, "xxx", IF(ISNUMBER(AH30), SUMSQ(OFFSET($B$30, 0,'Input Data Sheet'!$B$17):AH30),"ERR"))</f>
        <v>ERR</v>
      </c>
      <c r="AI31" s="67" t="str">
        <f ca="1" xml:space="preserve"> IF(AI3 &lt;= 'Input Data Sheet'!$B$17, "xxx", IF(ISNUMBER(AI30), SUMSQ(OFFSET($B$30, 0,'Input Data Sheet'!$B$17):AI30),"ERR"))</f>
        <v>ERR</v>
      </c>
      <c r="AJ31" s="67" t="str">
        <f ca="1" xml:space="preserve"> IF(AJ3 &lt;= 'Input Data Sheet'!$B$17, "xxx", IF(ISNUMBER(AJ30), SUMSQ(OFFSET($B$30, 0,'Input Data Sheet'!$B$17):AJ30),"ERR"))</f>
        <v>ERR</v>
      </c>
      <c r="AK31" s="67" t="str">
        <f ca="1" xml:space="preserve"> IF(AK3 &lt;= 'Input Data Sheet'!$B$17, "xxx", IF(ISNUMBER(AK30), SUMSQ(OFFSET($B$30, 0,'Input Data Sheet'!$B$17):AK30),"ERR"))</f>
        <v>ERR</v>
      </c>
      <c r="AL31" s="67" t="str">
        <f ca="1" xml:space="preserve"> IF(AL3 &lt;= 'Input Data Sheet'!$B$17, "xxx", IF(ISNUMBER(AL30), SUMSQ(OFFSET($B$30, 0,'Input Data Sheet'!$B$17):AL30),"ERR"))</f>
        <v>ERR</v>
      </c>
      <c r="AM31" s="67" t="str">
        <f ca="1" xml:space="preserve"> IF(AM3 &lt;= 'Input Data Sheet'!$B$17, "xxx", IF(ISNUMBER(AM30), SUMSQ(OFFSET($B$30, 0,'Input Data Sheet'!$B$17):AM30),"ERR"))</f>
        <v>ERR</v>
      </c>
      <c r="AN31" s="67" t="str">
        <f ca="1" xml:space="preserve"> IF(AN3 &lt;= 'Input Data Sheet'!$B$17, "xxx", IF(ISNUMBER(AN30), SUMSQ(OFFSET($B$30, 0,'Input Data Sheet'!$B$17):AN30),"ERR"))</f>
        <v>ERR</v>
      </c>
      <c r="AO31" s="67" t="str">
        <f ca="1" xml:space="preserve"> IF(AO3 &lt;= 'Input Data Sheet'!$B$17, "xxx", IF(ISNUMBER(AO30), SUMSQ(OFFSET($B$30, 0,'Input Data Sheet'!$B$17):AO30),"ERR"))</f>
        <v>ERR</v>
      </c>
      <c r="AP31" s="67" t="str">
        <f ca="1" xml:space="preserve"> IF(AP3 &lt;= 'Input Data Sheet'!$B$17, "xxx", IF(ISNUMBER(AP30), SUMSQ(OFFSET($B$30, 0,'Input Data Sheet'!$B$17):AP30),"ERR"))</f>
        <v>ERR</v>
      </c>
      <c r="AQ31" s="67" t="str">
        <f ca="1" xml:space="preserve"> IF(AQ3 &lt;= 'Input Data Sheet'!$B$17, "xxx", IF(ISNUMBER(AQ30), SUMSQ(OFFSET($B$30, 0,'Input Data Sheet'!$B$17):AQ30),"ERR"))</f>
        <v>ERR</v>
      </c>
      <c r="AR31" s="67" t="str">
        <f ca="1" xml:space="preserve"> IF(AR3 &lt;= 'Input Data Sheet'!$B$17, "xxx", IF(ISNUMBER(AR30), SUMSQ(OFFSET($B$30, 0,'Input Data Sheet'!$B$17):AR30),"ERR"))</f>
        <v>ERR</v>
      </c>
      <c r="AS31" s="67" t="str">
        <f ca="1" xml:space="preserve"> IF(AS3 &lt;= 'Input Data Sheet'!$B$17, "xxx", IF(ISNUMBER(AS30), SUMSQ(OFFSET($B$30, 0,'Input Data Sheet'!$B$17):AS30),"ERR"))</f>
        <v>ERR</v>
      </c>
      <c r="AT31" s="67" t="str">
        <f ca="1" xml:space="preserve"> IF(AT3 &lt;= 'Input Data Sheet'!$B$17, "xxx", IF(ISNUMBER(AT30), SUMSQ(OFFSET($B$30, 0,'Input Data Sheet'!$B$17):AT30),"ERR"))</f>
        <v>ERR</v>
      </c>
      <c r="AU31" s="67" t="str">
        <f ca="1" xml:space="preserve"> IF(AU3 &lt;= 'Input Data Sheet'!$B$17, "xxx", IF(ISNUMBER(AU30), SUMSQ(OFFSET($B$30, 0,'Input Data Sheet'!$B$17):AU30),"ERR"))</f>
        <v>ERR</v>
      </c>
      <c r="AV31" s="67" t="str">
        <f ca="1" xml:space="preserve"> IF(AV3 &lt;= 'Input Data Sheet'!$B$17, "xxx", IF(ISNUMBER(AV30), SUMSQ(OFFSET($B$30, 0,'Input Data Sheet'!$B$17):AV30),"ERR"))</f>
        <v>ERR</v>
      </c>
      <c r="AW31" s="67" t="str">
        <f ca="1" xml:space="preserve"> IF(AW3 &lt;= 'Input Data Sheet'!$B$17, "xxx", IF(ISNUMBER(AW30), SUMSQ(OFFSET($B$30, 0,'Input Data Sheet'!$B$17):AW30),"ERR"))</f>
        <v>ERR</v>
      </c>
      <c r="AX31" s="67" t="str">
        <f ca="1" xml:space="preserve"> IF(AX3 &lt;= 'Input Data Sheet'!$B$17, "xxx", IF(ISNUMBER(AX30), SUMSQ(OFFSET($B$30, 0,'Input Data Sheet'!$B$17):AX30),"ERR"))</f>
        <v>ERR</v>
      </c>
      <c r="AY31" s="67" t="str">
        <f ca="1" xml:space="preserve"> IF(AY3 &lt;= 'Input Data Sheet'!$B$17, "xxx", IF(ISNUMBER(AY30), SUMSQ(OFFSET($B$30, 0,'Input Data Sheet'!$B$17):AY30),"ERR"))</f>
        <v>ERR</v>
      </c>
      <c r="AZ31" s="67" t="str">
        <f ca="1" xml:space="preserve"> IF(AZ3 &lt;= 'Input Data Sheet'!$B$17, "xxx", IF(ISNUMBER(AZ30), SUMSQ(OFFSET($B$30, 0,'Input Data Sheet'!$B$17):AZ30),"ERR"))</f>
        <v>ERR</v>
      </c>
      <c r="BA31" s="67" t="str">
        <f ca="1" xml:space="preserve"> IF(BA3 &lt;= 'Input Data Sheet'!$B$17, "xxx", IF(ISNUMBER(BA30), SUMSQ(OFFSET($B$30, 0,'Input Data Sheet'!$B$17):BA30),"ERR"))</f>
        <v>ERR</v>
      </c>
      <c r="BB31" s="67" t="str">
        <f ca="1" xml:space="preserve"> IF(BB3 &lt;= 'Input Data Sheet'!$B$17, "xxx", IF(ISNUMBER(BB30), SUMSQ(OFFSET($B$30, 0,'Input Data Sheet'!$B$17):BB30),"ERR"))</f>
        <v>ERR</v>
      </c>
    </row>
    <row r="32" spans="1:54" s="1" customFormat="1" x14ac:dyDescent="0.2">
      <c r="A32" s="69" t="s">
        <v>57</v>
      </c>
      <c r="B32" s="58" t="s">
        <v>56</v>
      </c>
      <c r="C32" s="58" t="s">
        <v>56</v>
      </c>
      <c r="D32" s="58">
        <f ca="1" xml:space="preserve"> IF(C31 = "xxx", #N/A, IF(ISNUMBER(D29),-(SUM(OFFSET($C$30, 0, 'Input Data Sheet'!$B$17):D30))*D29*2,#N/A))</f>
        <v>-5.3417186205539053</v>
      </c>
      <c r="E32" s="58">
        <f ca="1" xml:space="preserve"> IF(D31 = "xxx", #N/A, IF(ISNUMBER(E29),-(SUM(OFFSET($C$30, 0, 'Input Data Sheet'!$B$17):E30))*E29*2,#N/A))</f>
        <v>-10.39651702049485</v>
      </c>
      <c r="F32" s="58">
        <f ca="1" xml:space="preserve"> IF(E31 = "xxx", #N/A, IF(ISNUMBER(F29),-(SUM(OFFSET($C$30, 0, 'Input Data Sheet'!$B$17):F30))*F29*2,#N/A))</f>
        <v>-12.569684678282593</v>
      </c>
      <c r="G32" s="58">
        <f ca="1" xml:space="preserve"> IF(F31 = "xxx", #N/A, IF(ISNUMBER(G29),-(SUM(OFFSET($C$30, 0, 'Input Data Sheet'!$B$17):G30))*G29*2,#N/A))</f>
        <v>-13.622263429820372</v>
      </c>
      <c r="H32" s="58">
        <f ca="1" xml:space="preserve"> IF(G31 = "xxx", #N/A, IF(ISNUMBER(H29),-(SUM(OFFSET($C$30, 0, 'Input Data Sheet'!$B$17):H30))*H29*2,#N/A))</f>
        <v>-9.2316837818798163</v>
      </c>
      <c r="I32" s="58">
        <f ca="1" xml:space="preserve"> IF(H31 = "xxx", #N/A, IF(ISNUMBER(I29),-(SUM(OFFSET($C$30, 0, 'Input Data Sheet'!$B$17):I30))*I29*2,#N/A))</f>
        <v>-13.973727705027601</v>
      </c>
      <c r="J32" s="58">
        <f ca="1" xml:space="preserve"> IF(I31 = "xxx", #N/A, IF(ISNUMBER(J29),-(SUM(OFFSET($C$30, 0, 'Input Data Sheet'!$B$17):J30))*J29*2,#N/A))</f>
        <v>-12.631329041972185</v>
      </c>
      <c r="K32" s="58">
        <f ca="1" xml:space="preserve"> IF(J31 = "xxx", #N/A, IF(ISNUMBER(K29),-(SUM(OFFSET($C$30, 0, 'Input Data Sheet'!$B$17):K30))*K29*2,#N/A))</f>
        <v>-10.550346163328721</v>
      </c>
      <c r="L32" s="58">
        <f ca="1" xml:space="preserve"> IF(K31 = "xxx", #N/A, IF(ISNUMBER(L29),-(SUM(OFFSET($C$30, 0, 'Input Data Sheet'!$B$17):L30))*L29*2,#N/A))</f>
        <v>-9.1779954427657078</v>
      </c>
      <c r="M32" s="58">
        <f ca="1" xml:space="preserve"> IF(L31 = "xxx", #N/A, IF(ISNUMBER(M29),-(SUM(OFFSET($C$30, 0, 'Input Data Sheet'!$B$17):M30))*M29*2,#N/A))</f>
        <v>-6.1853126153277262</v>
      </c>
      <c r="N32" s="58">
        <f ca="1" xml:space="preserve"> IF(M31 = "xxx", #N/A, IF(ISNUMBER(N29),-(SUM(OFFSET($C$30, 0, 'Input Data Sheet'!$B$17):N30))*N29*2,#N/A))</f>
        <v>-6.2804460564216482</v>
      </c>
      <c r="O32" s="58">
        <f ca="1" xml:space="preserve"> IF(N31 = "xxx", #N/A, IF(ISNUMBER(O29),-(SUM(OFFSET($C$30, 0, 'Input Data Sheet'!$B$17):O30))*O29*2,#N/A))</f>
        <v>-7.6091940426740701</v>
      </c>
      <c r="P32" s="58">
        <f ca="1" xml:space="preserve"> IF(O31 = "xxx", #N/A, IF(ISNUMBER(P29),-(SUM(OFFSET($C$30, 0, 'Input Data Sheet'!$B$17):P30))*P29*2,#N/A))</f>
        <v>-10.330888081284222</v>
      </c>
      <c r="Q32" s="58">
        <f ca="1" xml:space="preserve"> IF(P31 = "xxx", #N/A, IF(ISNUMBER(Q29),-(SUM(OFFSET($C$30, 0, 'Input Data Sheet'!$B$17):Q30))*Q29*2,#N/A))</f>
        <v>-7.8754446962328961</v>
      </c>
      <c r="R32" s="58">
        <f ca="1" xml:space="preserve"> IF(Q31 = "xxx", #N/A, IF(ISNUMBER(R29),-(SUM(OFFSET($C$30, 0, 'Input Data Sheet'!$B$17):R30))*R29*2,#N/A))</f>
        <v>-6.6749356682590637</v>
      </c>
      <c r="S32" s="58">
        <f ca="1" xml:space="preserve"> IF(R31 = "xxx", #N/A, IF(ISNUMBER(S29),-(SUM(OFFSET($C$30, 0, 'Input Data Sheet'!$B$17):S30))*S29*2,#N/A))</f>
        <v>-3.7756622295157465</v>
      </c>
      <c r="T32" s="58">
        <f ca="1" xml:space="preserve"> IF(S31 = "xxx", #N/A, IF(ISNUMBER(T29),-(SUM(OFFSET($C$30, 0, 'Input Data Sheet'!$B$17):T30))*T29*2,#N/A))</f>
        <v>-3.1920965203163552</v>
      </c>
      <c r="U32" s="58">
        <f ca="1" xml:space="preserve"> IF(T31 = "xxx", #N/A, IF(ISNUMBER(U29),-(SUM(OFFSET($C$30, 0, 'Input Data Sheet'!$B$17):U30))*U29*2,#N/A))</f>
        <v>-3.6165895207157348</v>
      </c>
      <c r="V32" s="58">
        <f ca="1" xml:space="preserve"> IF(U31 = "xxx", #N/A, IF(ISNUMBER(V29),-(SUM(OFFSET($C$30, 0, 'Input Data Sheet'!$B$17):V30))*V29*2,#N/A))</f>
        <v>-4.0680813167137879</v>
      </c>
      <c r="W32" s="58">
        <f ca="1" xml:space="preserve"> IF(V31 = "xxx", #N/A, IF(ISNUMBER(W29),-(SUM(OFFSET($C$30, 0, 'Input Data Sheet'!$B$17):W30))*W29*2,#N/A))</f>
        <v>-4.7293623158254183</v>
      </c>
      <c r="X32" s="58">
        <f ca="1" xml:space="preserve"> IF(W31 = "xxx", #N/A, IF(ISNUMBER(X29),-(SUM(OFFSET($C$30, 0, 'Input Data Sheet'!$B$17):X30))*X29*2,#N/A))</f>
        <v>-5.4266942271981895</v>
      </c>
      <c r="Y32" s="58">
        <f ca="1" xml:space="preserve"> IF(X31 = "xxx", #N/A, IF(ISNUMBER(Y29),-(SUM(OFFSET($C$30, 0, 'Input Data Sheet'!$B$17):Y30))*Y29*2,#N/A))</f>
        <v>-6.048150226375518</v>
      </c>
      <c r="Z32" s="58">
        <f ca="1" xml:space="preserve"> IF(Y31 = "xxx", #N/A, IF(ISNUMBER(Z29),-(SUM(OFFSET($C$30, 0, 'Input Data Sheet'!$B$17):Z30))*Z29*2,#N/A))</f>
        <v>-5.6094196706385322</v>
      </c>
      <c r="AA32" s="58">
        <f ca="1" xml:space="preserve"> IF(Z31 = "xxx", #N/A, IF(ISNUMBER(AA29),-(SUM(OFFSET($C$30, 0, 'Input Data Sheet'!$B$17):AA30))*AA29*2,#N/A))</f>
        <v>-5.6520397253380033</v>
      </c>
      <c r="AB32" s="58">
        <f ca="1" xml:space="preserve"> IF(AA31 = "xxx", #N/A, IF(ISNUMBER(AB29),-(SUM(OFFSET($C$30, 0, 'Input Data Sheet'!$B$17):AB30))*AB29*2,#N/A))</f>
        <v>-4.9608048731875636</v>
      </c>
      <c r="AC32" s="58" t="e">
        <f ca="1" xml:space="preserve"> IF(AB31 = "xxx", #N/A, IF(ISNUMBER(AC29),-(SUM(OFFSET($C$30, 0, 'Input Data Sheet'!$B$17):AC30))*AC29*2,#N/A))</f>
        <v>#N/A</v>
      </c>
      <c r="AD32" s="58" t="e">
        <f ca="1" xml:space="preserve"> IF(AC31 = "xxx", #N/A, IF(ISNUMBER(AD29),-(SUM(OFFSET($C$30, 0, 'Input Data Sheet'!$B$17):AD30))*AD29*2,#N/A))</f>
        <v>#N/A</v>
      </c>
      <c r="AE32" s="58" t="e">
        <f ca="1" xml:space="preserve"> IF(AD31 = "xxx", #N/A, IF(ISNUMBER(AE29),-(SUM(OFFSET($C$30, 0, 'Input Data Sheet'!$B$17):AE30))*AE29*2,#N/A))</f>
        <v>#N/A</v>
      </c>
      <c r="AF32" s="58" t="e">
        <f ca="1" xml:space="preserve"> IF(AE31 = "xxx", #N/A, IF(ISNUMBER(AF29),-(SUM(OFFSET($C$30, 0, 'Input Data Sheet'!$B$17):AF30))*AF29*2,#N/A))</f>
        <v>#N/A</v>
      </c>
      <c r="AG32" s="58" t="e">
        <f ca="1" xml:space="preserve"> IF(AF31 = "xxx", #N/A, IF(ISNUMBER(AG29),-(SUM(OFFSET($C$30, 0, 'Input Data Sheet'!$B$17):AG30))*AG29*2,#N/A))</f>
        <v>#N/A</v>
      </c>
      <c r="AH32" s="58" t="e">
        <f ca="1" xml:space="preserve"> IF(AG31 = "xxx", #N/A, IF(ISNUMBER(AH29),-(SUM(OFFSET($C$30, 0, 'Input Data Sheet'!$B$17):AH30))*AH29*2,#N/A))</f>
        <v>#N/A</v>
      </c>
      <c r="AI32" s="58" t="e">
        <f ca="1" xml:space="preserve"> IF(AH31 = "xxx", #N/A, IF(ISNUMBER(AI29),-(SUM(OFFSET($C$30, 0, 'Input Data Sheet'!$B$17):AI30))*AI29*2,#N/A))</f>
        <v>#N/A</v>
      </c>
      <c r="AJ32" s="58" t="e">
        <f ca="1" xml:space="preserve"> IF(AI31 = "xxx", #N/A, IF(ISNUMBER(AJ29),-(SUM(OFFSET($C$30, 0, 'Input Data Sheet'!$B$17):AJ30))*AJ29*2,#N/A))</f>
        <v>#N/A</v>
      </c>
      <c r="AK32" s="58" t="e">
        <f ca="1" xml:space="preserve"> IF(AJ31 = "xxx", #N/A, IF(ISNUMBER(AK29),-(SUM(OFFSET($C$30, 0, 'Input Data Sheet'!$B$17):AK30))*AK29*2,#N/A))</f>
        <v>#N/A</v>
      </c>
      <c r="AL32" s="58" t="e">
        <f ca="1" xml:space="preserve"> IF(AK31 = "xxx", #N/A, IF(ISNUMBER(AL29),-(SUM(OFFSET($C$30, 0, 'Input Data Sheet'!$B$17):AL30))*AL29*2,#N/A))</f>
        <v>#N/A</v>
      </c>
      <c r="AM32" s="58" t="e">
        <f ca="1" xml:space="preserve"> IF(AL31 = "xxx", #N/A, IF(ISNUMBER(AM29),-(SUM(OFFSET($C$30, 0, 'Input Data Sheet'!$B$17):AM30))*AM29*2,#N/A))</f>
        <v>#N/A</v>
      </c>
      <c r="AN32" s="58" t="e">
        <f ca="1" xml:space="preserve"> IF(AM31 = "xxx", #N/A, IF(ISNUMBER(AN29),-(SUM(OFFSET($C$30, 0, 'Input Data Sheet'!$B$17):AN30))*AN29*2,#N/A))</f>
        <v>#N/A</v>
      </c>
      <c r="AO32" s="58" t="e">
        <f ca="1" xml:space="preserve"> IF(AN31 = "xxx", #N/A, IF(ISNUMBER(AO29),-(SUM(OFFSET($C$30, 0, 'Input Data Sheet'!$B$17):AO30))*AO29*2,#N/A))</f>
        <v>#N/A</v>
      </c>
      <c r="AP32" s="58" t="e">
        <f ca="1" xml:space="preserve"> IF(AO31 = "xxx", #N/A, IF(ISNUMBER(AP29),-(SUM(OFFSET($C$30, 0, 'Input Data Sheet'!$B$17):AP30))*AP29*2,#N/A))</f>
        <v>#N/A</v>
      </c>
      <c r="AQ32" s="58" t="e">
        <f ca="1" xml:space="preserve"> IF(AP31 = "xxx", #N/A, IF(ISNUMBER(AQ29),-(SUM(OFFSET($C$30, 0, 'Input Data Sheet'!$B$17):AQ30))*AQ29*2,#N/A))</f>
        <v>#N/A</v>
      </c>
      <c r="AR32" s="58" t="e">
        <f ca="1" xml:space="preserve"> IF(AQ31 = "xxx", #N/A, IF(ISNUMBER(AR29),-(SUM(OFFSET($C$30, 0, 'Input Data Sheet'!$B$17):AR30))*AR29*2,#N/A))</f>
        <v>#N/A</v>
      </c>
      <c r="AS32" s="58" t="e">
        <f ca="1" xml:space="preserve"> IF(AR31 = "xxx", #N/A, IF(ISNUMBER(AS29),-(SUM(OFFSET($C$30, 0, 'Input Data Sheet'!$B$17):AS30))*AS29*2,#N/A))</f>
        <v>#N/A</v>
      </c>
      <c r="AT32" s="58" t="e">
        <f ca="1" xml:space="preserve"> IF(AS31 = "xxx", #N/A, IF(ISNUMBER(AT29),-(SUM(OFFSET($C$30, 0, 'Input Data Sheet'!$B$17):AT30))*AT29*2,#N/A))</f>
        <v>#N/A</v>
      </c>
      <c r="AU32" s="58" t="e">
        <f ca="1" xml:space="preserve"> IF(AT31 = "xxx", #N/A, IF(ISNUMBER(AU29),-(SUM(OFFSET($C$30, 0, 'Input Data Sheet'!$B$17):AU30))*AU29*2,#N/A))</f>
        <v>#N/A</v>
      </c>
      <c r="AV32" s="58" t="e">
        <f ca="1" xml:space="preserve"> IF(AU31 = "xxx", #N/A, IF(ISNUMBER(AV29),-(SUM(OFFSET($C$30, 0, 'Input Data Sheet'!$B$17):AV30))*AV29*2,#N/A))</f>
        <v>#N/A</v>
      </c>
      <c r="AW32" s="58" t="e">
        <f ca="1" xml:space="preserve"> IF(AV31 = "xxx", #N/A, IF(ISNUMBER(AW29),-(SUM(OFFSET($C$30, 0, 'Input Data Sheet'!$B$17):AW30))*AW29*2,#N/A))</f>
        <v>#N/A</v>
      </c>
      <c r="AX32" s="58" t="e">
        <f ca="1" xml:space="preserve"> IF(AW31 = "xxx", #N/A, IF(ISNUMBER(AX29),-(SUM(OFFSET($C$30, 0, 'Input Data Sheet'!$B$17):AX30))*AX29*2,#N/A))</f>
        <v>#N/A</v>
      </c>
      <c r="AY32" s="58" t="e">
        <f ca="1" xml:space="preserve"> IF(AX31 = "xxx", #N/A, IF(ISNUMBER(AY29),-(SUM(OFFSET($C$30, 0, 'Input Data Sheet'!$B$17):AY30))*AY29*2,#N/A))</f>
        <v>#N/A</v>
      </c>
      <c r="AZ32" s="58" t="e">
        <f ca="1" xml:space="preserve"> IF(AY31 = "xxx", #N/A, IF(ISNUMBER(AZ29),-(SUM(OFFSET($C$30, 0, 'Input Data Sheet'!$B$17):AZ30))*AZ29*2,#N/A))</f>
        <v>#N/A</v>
      </c>
      <c r="BA32" s="58" t="e">
        <f ca="1" xml:space="preserve"> IF(AZ31 = "xxx", #N/A, IF(ISNUMBER(BA29),-(SUM(OFFSET($C$30, 0, 'Input Data Sheet'!$B$17):BA30))*BA29*2,#N/A))</f>
        <v>#N/A</v>
      </c>
      <c r="BB32" s="58" t="e">
        <f ca="1" xml:space="preserve"> IF(BA31 = "xxx", #N/A, IF(ISNUMBER(BB29),-(SUM(OFFSET($C$30, 0, 'Input Data Sheet'!$B$17):BB30))*BB29*2,#N/A))</f>
        <v>#N/A</v>
      </c>
    </row>
    <row r="33" spans="1:54" s="1" customFormat="1" x14ac:dyDescent="0.2">
      <c r="A33" s="69" t="s">
        <v>58</v>
      </c>
      <c r="B33" s="58" t="s">
        <v>56</v>
      </c>
      <c r="C33" s="58" t="s">
        <v>56</v>
      </c>
      <c r="D33" s="58">
        <f ca="1" xml:space="preserve"> IF(C31 = "xxx", #N/A, IF(ISNUMBER(D29), D3 * D29^2,#N/A))</f>
        <v>2.670108120735621</v>
      </c>
      <c r="E33" s="58">
        <f t="shared" ref="E33:BB33" ca="1" si="31" xml:space="preserve"> IF(D31 = "xxx", #N/A, IF(ISNUMBER(E29), E3 * E29^2,#N/A))</f>
        <v>5.0852480467637164</v>
      </c>
      <c r="F33" s="58">
        <f t="shared" ca="1" si="31"/>
        <v>6.1523387681046708</v>
      </c>
      <c r="G33" s="58">
        <f t="shared" ca="1" si="31"/>
        <v>6.6144284427712581</v>
      </c>
      <c r="H33" s="58">
        <f t="shared" ca="1" si="31"/>
        <v>3.7954999500092375</v>
      </c>
      <c r="I33" s="58">
        <f t="shared" ca="1" si="31"/>
        <v>5.6592782572375739</v>
      </c>
      <c r="J33" s="58">
        <f t="shared" ca="1" si="31"/>
        <v>4.9744328894771792</v>
      </c>
      <c r="K33" s="58">
        <f t="shared" ca="1" si="31"/>
        <v>3.9196365587404935</v>
      </c>
      <c r="L33" s="58">
        <f t="shared" ca="1" si="31"/>
        <v>3.2841724772604048</v>
      </c>
      <c r="M33" s="58">
        <f t="shared" ca="1" si="31"/>
        <v>1.8664531416306065</v>
      </c>
      <c r="N33" s="58">
        <f t="shared" ca="1" si="31"/>
        <v>1.940733349229526</v>
      </c>
      <c r="O33" s="58">
        <f t="shared" ca="1" si="31"/>
        <v>2.4574070656805396</v>
      </c>
      <c r="P33" s="58">
        <f t="shared" ca="1" si="31"/>
        <v>3.3542549420328576</v>
      </c>
      <c r="Q33" s="58">
        <f t="shared" ca="1" si="31"/>
        <v>2.2807004154555406</v>
      </c>
      <c r="R33" s="58">
        <f t="shared" ca="1" si="31"/>
        <v>1.828601555738782</v>
      </c>
      <c r="S33" s="58">
        <f t="shared" ca="1" si="31"/>
        <v>0.74678351806993948</v>
      </c>
      <c r="T33" s="58">
        <f t="shared" ca="1" si="31"/>
        <v>0.59197330299304196</v>
      </c>
      <c r="U33" s="58">
        <f t="shared" ca="1" si="31"/>
        <v>0.72177220963551325</v>
      </c>
      <c r="V33" s="58">
        <f t="shared" ca="1" si="31"/>
        <v>0.8658393661779985</v>
      </c>
      <c r="W33" s="58">
        <f t="shared" ca="1" si="31"/>
        <v>1.0740411855163987</v>
      </c>
      <c r="X33" s="58">
        <f t="shared" ca="1" si="31"/>
        <v>1.3024881741575343</v>
      </c>
      <c r="Y33" s="58">
        <f t="shared" ca="1" si="31"/>
        <v>1.5187320839710401</v>
      </c>
      <c r="Z33" s="58">
        <f t="shared" ca="1" si="31"/>
        <v>1.3832785063610205</v>
      </c>
      <c r="AA33" s="58">
        <f t="shared" ca="1" si="31"/>
        <v>1.4164281667861909</v>
      </c>
      <c r="AB33" s="58">
        <f t="shared" ca="1" si="31"/>
        <v>1.18596130427126</v>
      </c>
      <c r="AC33" s="58" t="e">
        <f t="shared" ca="1" si="31"/>
        <v>#N/A</v>
      </c>
      <c r="AD33" s="58" t="e">
        <f t="shared" ca="1" si="31"/>
        <v>#N/A</v>
      </c>
      <c r="AE33" s="58" t="e">
        <f t="shared" ca="1" si="31"/>
        <v>#N/A</v>
      </c>
      <c r="AF33" s="58" t="e">
        <f t="shared" ca="1" si="31"/>
        <v>#N/A</v>
      </c>
      <c r="AG33" s="58" t="e">
        <f t="shared" ca="1" si="31"/>
        <v>#N/A</v>
      </c>
      <c r="AH33" s="58" t="e">
        <f t="shared" ca="1" si="31"/>
        <v>#N/A</v>
      </c>
      <c r="AI33" s="58" t="e">
        <f t="shared" ca="1" si="31"/>
        <v>#N/A</v>
      </c>
      <c r="AJ33" s="58" t="e">
        <f t="shared" ca="1" si="31"/>
        <v>#N/A</v>
      </c>
      <c r="AK33" s="58" t="e">
        <f t="shared" ca="1" si="31"/>
        <v>#N/A</v>
      </c>
      <c r="AL33" s="58" t="e">
        <f t="shared" ca="1" si="31"/>
        <v>#N/A</v>
      </c>
      <c r="AM33" s="58" t="e">
        <f t="shared" ca="1" si="31"/>
        <v>#N/A</v>
      </c>
      <c r="AN33" s="58" t="e">
        <f t="shared" ca="1" si="31"/>
        <v>#N/A</v>
      </c>
      <c r="AO33" s="58" t="e">
        <f t="shared" ca="1" si="31"/>
        <v>#N/A</v>
      </c>
      <c r="AP33" s="58" t="e">
        <f t="shared" ca="1" si="31"/>
        <v>#N/A</v>
      </c>
      <c r="AQ33" s="58" t="e">
        <f t="shared" ca="1" si="31"/>
        <v>#N/A</v>
      </c>
      <c r="AR33" s="58" t="e">
        <f t="shared" ca="1" si="31"/>
        <v>#N/A</v>
      </c>
      <c r="AS33" s="58" t="e">
        <f t="shared" ca="1" si="31"/>
        <v>#N/A</v>
      </c>
      <c r="AT33" s="58" t="e">
        <f t="shared" ca="1" si="31"/>
        <v>#N/A</v>
      </c>
      <c r="AU33" s="58" t="e">
        <f t="shared" ca="1" si="31"/>
        <v>#N/A</v>
      </c>
      <c r="AV33" s="58" t="e">
        <f t="shared" ca="1" si="31"/>
        <v>#N/A</v>
      </c>
      <c r="AW33" s="58" t="e">
        <f t="shared" ca="1" si="31"/>
        <v>#N/A</v>
      </c>
      <c r="AX33" s="58" t="e">
        <f t="shared" ca="1" si="31"/>
        <v>#N/A</v>
      </c>
      <c r="AY33" s="58" t="e">
        <f t="shared" ca="1" si="31"/>
        <v>#N/A</v>
      </c>
      <c r="AZ33" s="58" t="e">
        <f t="shared" ca="1" si="31"/>
        <v>#N/A</v>
      </c>
      <c r="BA33" s="58" t="e">
        <f t="shared" ca="1" si="31"/>
        <v>#N/A</v>
      </c>
      <c r="BB33" s="58" t="e">
        <f t="shared" ca="1" si="31"/>
        <v>#N/A</v>
      </c>
    </row>
    <row r="34" spans="1:54" s="1" customFormat="1" x14ac:dyDescent="0.2">
      <c r="A34" s="69" t="s">
        <v>59</v>
      </c>
      <c r="B34" s="58" t="s">
        <v>56</v>
      </c>
      <c r="C34" s="58" t="s">
        <v>56</v>
      </c>
      <c r="D34" s="58">
        <f ca="1" xml:space="preserve"> IF(C31 = "xxx", #N/A, IF(ISNUMBER(D29), SUM(D31:D33),#N/A))</f>
        <v>1.3006119303420327E-3</v>
      </c>
      <c r="E34" s="58">
        <f t="shared" ref="E34:BB34" ca="1" si="32" xml:space="preserve"> IF(D31 = "xxx", #N/A, IF(ISNUMBER(E29), SUM(E31:E33),#N/A))</f>
        <v>0.18780661956224254</v>
      </c>
      <c r="F34" s="58">
        <f t="shared" ca="1" si="32"/>
        <v>0.23727223763872107</v>
      </c>
      <c r="G34" s="58">
        <f t="shared" ca="1" si="32"/>
        <v>0.3765043538998647</v>
      </c>
      <c r="H34" s="58">
        <f t="shared" ca="1" si="32"/>
        <v>1.9621580129758498</v>
      </c>
      <c r="I34" s="58">
        <f t="shared" ca="1" si="32"/>
        <v>2.9530003349534315</v>
      </c>
      <c r="J34" s="58">
        <f t="shared" ca="1" si="32"/>
        <v>3.6675433101964297</v>
      </c>
      <c r="K34" s="58">
        <f t="shared" ca="1" si="32"/>
        <v>4.6939792674799596</v>
      </c>
      <c r="L34" s="58">
        <f t="shared" ca="1" si="32"/>
        <v>5.4310670109276895</v>
      </c>
      <c r="M34" s="58">
        <f t="shared" ca="1" si="32"/>
        <v>7.2557596569590794</v>
      </c>
      <c r="N34" s="58">
        <f t="shared" ca="1" si="32"/>
        <v>7.3252627775753929</v>
      </c>
      <c r="O34" s="58">
        <f t="shared" ca="1" si="32"/>
        <v>7.4008718735592591</v>
      </c>
      <c r="P34" s="58">
        <f t="shared" ca="1" si="32"/>
        <v>8.824183247200418</v>
      </c>
      <c r="Q34" s="58">
        <f t="shared" ca="1" si="32"/>
        <v>10.412597422113411</v>
      </c>
      <c r="R34" s="58">
        <f t="shared" ca="1" si="32"/>
        <v>11.212179478448597</v>
      </c>
      <c r="S34" s="58">
        <f t="shared" ca="1" si="32"/>
        <v>13.777985656283811</v>
      </c>
      <c r="T34" s="58">
        <f t="shared" ca="1" si="32"/>
        <v>14.249270056505983</v>
      </c>
      <c r="U34" s="58">
        <f t="shared" ca="1" si="32"/>
        <v>14.181949003509008</v>
      </c>
      <c r="V34" s="58">
        <f t="shared" ca="1" si="32"/>
        <v>14.122590334209908</v>
      </c>
      <c r="W34" s="58">
        <f t="shared" ca="1" si="32"/>
        <v>14.132274184271621</v>
      </c>
      <c r="X34" s="58">
        <f t="shared" ca="1" si="32"/>
        <v>14.146777523613224</v>
      </c>
      <c r="Y34" s="58">
        <f t="shared" ca="1" si="32"/>
        <v>14.122190927223167</v>
      </c>
      <c r="Z34" s="58">
        <f t="shared" ca="1" si="32"/>
        <v>14.432826033418191</v>
      </c>
      <c r="AA34" s="58">
        <f t="shared" ca="1" si="32"/>
        <v>14.459485271719711</v>
      </c>
      <c r="AB34" s="58">
        <f t="shared" ca="1" si="32"/>
        <v>14.987271217717979</v>
      </c>
      <c r="AC34" s="58" t="e">
        <f t="shared" ca="1" si="32"/>
        <v>#N/A</v>
      </c>
      <c r="AD34" s="58" t="e">
        <f t="shared" ca="1" si="32"/>
        <v>#N/A</v>
      </c>
      <c r="AE34" s="58" t="e">
        <f t="shared" ca="1" si="32"/>
        <v>#N/A</v>
      </c>
      <c r="AF34" s="58" t="e">
        <f t="shared" ca="1" si="32"/>
        <v>#N/A</v>
      </c>
      <c r="AG34" s="58" t="e">
        <f t="shared" ca="1" si="32"/>
        <v>#N/A</v>
      </c>
      <c r="AH34" s="58" t="e">
        <f t="shared" ca="1" si="32"/>
        <v>#N/A</v>
      </c>
      <c r="AI34" s="58" t="e">
        <f t="shared" ca="1" si="32"/>
        <v>#N/A</v>
      </c>
      <c r="AJ34" s="58" t="e">
        <f t="shared" ca="1" si="32"/>
        <v>#N/A</v>
      </c>
      <c r="AK34" s="58" t="e">
        <f t="shared" ca="1" si="32"/>
        <v>#N/A</v>
      </c>
      <c r="AL34" s="58" t="e">
        <f t="shared" ca="1" si="32"/>
        <v>#N/A</v>
      </c>
      <c r="AM34" s="58" t="e">
        <f t="shared" ca="1" si="32"/>
        <v>#N/A</v>
      </c>
      <c r="AN34" s="58" t="e">
        <f t="shared" ca="1" si="32"/>
        <v>#N/A</v>
      </c>
      <c r="AO34" s="58" t="e">
        <f t="shared" ca="1" si="32"/>
        <v>#N/A</v>
      </c>
      <c r="AP34" s="58" t="e">
        <f t="shared" ca="1" si="32"/>
        <v>#N/A</v>
      </c>
      <c r="AQ34" s="58" t="e">
        <f t="shared" ca="1" si="32"/>
        <v>#N/A</v>
      </c>
      <c r="AR34" s="58" t="e">
        <f t="shared" ca="1" si="32"/>
        <v>#N/A</v>
      </c>
      <c r="AS34" s="58" t="e">
        <f t="shared" ca="1" si="32"/>
        <v>#N/A</v>
      </c>
      <c r="AT34" s="58" t="e">
        <f t="shared" ca="1" si="32"/>
        <v>#N/A</v>
      </c>
      <c r="AU34" s="58" t="e">
        <f t="shared" ca="1" si="32"/>
        <v>#N/A</v>
      </c>
      <c r="AV34" s="58" t="e">
        <f t="shared" ca="1" si="32"/>
        <v>#N/A</v>
      </c>
      <c r="AW34" s="58" t="e">
        <f t="shared" ca="1" si="32"/>
        <v>#N/A</v>
      </c>
      <c r="AX34" s="58" t="e">
        <f t="shared" ca="1" si="32"/>
        <v>#N/A</v>
      </c>
      <c r="AY34" s="58" t="e">
        <f t="shared" ca="1" si="32"/>
        <v>#N/A</v>
      </c>
      <c r="AZ34" s="58" t="e">
        <f t="shared" ca="1" si="32"/>
        <v>#N/A</v>
      </c>
      <c r="BA34" s="58" t="e">
        <f t="shared" ca="1" si="32"/>
        <v>#N/A</v>
      </c>
      <c r="BB34" s="58" t="e">
        <f t="shared" ca="1" si="32"/>
        <v>#N/A</v>
      </c>
    </row>
    <row r="35" spans="1:54" s="68" customFormat="1" x14ac:dyDescent="0.2">
      <c r="A35" s="69" t="s">
        <v>36</v>
      </c>
      <c r="B35" s="80" t="s">
        <v>56</v>
      </c>
      <c r="C35" s="80" t="s">
        <v>56</v>
      </c>
      <c r="D35" s="80">
        <f ca="1" xml:space="preserve"> IF(C31 = "xxx", #N/A, IF(ISNUMBER(D30), (D34 / (D3 - 1))^0.5,#N/A))</f>
        <v>3.6063997703277888E-2</v>
      </c>
      <c r="E35" s="80">
        <f t="shared" ref="E35:BB35" ca="1" si="33" xml:space="preserve"> IF(D31 = "xxx", #N/A, IF(ISNUMBER(E30), (E34 / (E3 - 1))^0.5,#N/A))</f>
        <v>0.30643646940454278</v>
      </c>
      <c r="F35" s="80">
        <f t="shared" ca="1" si="33"/>
        <v>0.28123076979515188</v>
      </c>
      <c r="G35" s="80">
        <f t="shared" ca="1" si="33"/>
        <v>0.3067997530555821</v>
      </c>
      <c r="H35" s="80">
        <f t="shared" ca="1" si="33"/>
        <v>0.62644361485705158</v>
      </c>
      <c r="I35" s="80">
        <f t="shared" ca="1" si="33"/>
        <v>0.70154595180375645</v>
      </c>
      <c r="J35" s="80">
        <f t="shared" ca="1" si="33"/>
        <v>0.72383337764950428</v>
      </c>
      <c r="K35" s="80">
        <f t="shared" ca="1" si="33"/>
        <v>0.76599439190831875</v>
      </c>
      <c r="L35" s="80">
        <f t="shared" ca="1" si="33"/>
        <v>0.77682165913617307</v>
      </c>
      <c r="M35" s="80">
        <f t="shared" ca="1" si="33"/>
        <v>0.85180746985214206</v>
      </c>
      <c r="N35" s="80">
        <f t="shared" ca="1" si="33"/>
        <v>0.8160471676193608</v>
      </c>
      <c r="O35" s="80">
        <f t="shared" ca="1" si="33"/>
        <v>0.78532752581111331</v>
      </c>
      <c r="P35" s="80">
        <f t="shared" ca="1" si="33"/>
        <v>0.82388307829917495</v>
      </c>
      <c r="Q35" s="80">
        <f t="shared" ca="1" si="33"/>
        <v>0.86241344998926495</v>
      </c>
      <c r="R35" s="80">
        <f t="shared" ca="1" si="33"/>
        <v>0.86456846570793522</v>
      </c>
      <c r="S35" s="80">
        <f t="shared" ca="1" si="33"/>
        <v>0.92796772762728019</v>
      </c>
      <c r="T35" s="80">
        <f t="shared" ca="1" si="33"/>
        <v>0.91552845737587962</v>
      </c>
      <c r="U35" s="80">
        <f t="shared" ca="1" si="33"/>
        <v>0.88762945858646469</v>
      </c>
      <c r="V35" s="80">
        <f t="shared" ca="1" si="33"/>
        <v>0.86214513170133422</v>
      </c>
      <c r="W35" s="80">
        <f t="shared" ca="1" si="33"/>
        <v>0.84060318177697912</v>
      </c>
      <c r="X35" s="80">
        <f t="shared" ca="1" si="33"/>
        <v>0.82076554054919404</v>
      </c>
      <c r="Y35" s="80">
        <f t="shared" ca="1" si="33"/>
        <v>0.80119770931976264</v>
      </c>
      <c r="Z35" s="80">
        <f t="shared" ca="1" si="33"/>
        <v>0.79215792324889878</v>
      </c>
      <c r="AA35" s="80">
        <f t="shared" ca="1" si="33"/>
        <v>0.77619491945536545</v>
      </c>
      <c r="AB35" s="80">
        <f t="shared" ca="1" si="33"/>
        <v>0.77426794374345576</v>
      </c>
      <c r="AC35" s="80" t="e">
        <f t="shared" ca="1" si="33"/>
        <v>#N/A</v>
      </c>
      <c r="AD35" s="80" t="e">
        <f t="shared" ca="1" si="33"/>
        <v>#N/A</v>
      </c>
      <c r="AE35" s="80" t="e">
        <f t="shared" ca="1" si="33"/>
        <v>#N/A</v>
      </c>
      <c r="AF35" s="80" t="e">
        <f t="shared" ca="1" si="33"/>
        <v>#N/A</v>
      </c>
      <c r="AG35" s="80" t="e">
        <f t="shared" ca="1" si="33"/>
        <v>#N/A</v>
      </c>
      <c r="AH35" s="80" t="e">
        <f t="shared" ca="1" si="33"/>
        <v>#N/A</v>
      </c>
      <c r="AI35" s="80" t="e">
        <f t="shared" ca="1" si="33"/>
        <v>#N/A</v>
      </c>
      <c r="AJ35" s="80" t="e">
        <f t="shared" ca="1" si="33"/>
        <v>#N/A</v>
      </c>
      <c r="AK35" s="80" t="e">
        <f t="shared" ca="1" si="33"/>
        <v>#N/A</v>
      </c>
      <c r="AL35" s="80" t="e">
        <f t="shared" ca="1" si="33"/>
        <v>#N/A</v>
      </c>
      <c r="AM35" s="80" t="e">
        <f t="shared" ca="1" si="33"/>
        <v>#N/A</v>
      </c>
      <c r="AN35" s="80" t="e">
        <f t="shared" ca="1" si="33"/>
        <v>#N/A</v>
      </c>
      <c r="AO35" s="80" t="e">
        <f t="shared" ca="1" si="33"/>
        <v>#N/A</v>
      </c>
      <c r="AP35" s="80" t="e">
        <f t="shared" ca="1" si="33"/>
        <v>#N/A</v>
      </c>
      <c r="AQ35" s="80" t="e">
        <f t="shared" ca="1" si="33"/>
        <v>#N/A</v>
      </c>
      <c r="AR35" s="80" t="e">
        <f t="shared" ca="1" si="33"/>
        <v>#N/A</v>
      </c>
      <c r="AS35" s="80" t="e">
        <f t="shared" ca="1" si="33"/>
        <v>#N/A</v>
      </c>
      <c r="AT35" s="80" t="e">
        <f t="shared" ca="1" si="33"/>
        <v>#N/A</v>
      </c>
      <c r="AU35" s="80" t="e">
        <f t="shared" ca="1" si="33"/>
        <v>#N/A</v>
      </c>
      <c r="AV35" s="80" t="e">
        <f t="shared" ca="1" si="33"/>
        <v>#N/A</v>
      </c>
      <c r="AW35" s="80" t="e">
        <f t="shared" ca="1" si="33"/>
        <v>#N/A</v>
      </c>
      <c r="AX35" s="80" t="e">
        <f t="shared" ca="1" si="33"/>
        <v>#N/A</v>
      </c>
      <c r="AY35" s="80" t="e">
        <f t="shared" ca="1" si="33"/>
        <v>#N/A</v>
      </c>
      <c r="AZ35" s="80" t="e">
        <f t="shared" ca="1" si="33"/>
        <v>#N/A</v>
      </c>
      <c r="BA35" s="80" t="e">
        <f t="shared" ca="1" si="33"/>
        <v>#N/A</v>
      </c>
      <c r="BB35" s="80" t="e">
        <f t="shared" ca="1" si="33"/>
        <v>#N/A</v>
      </c>
    </row>
    <row r="36" spans="1:54" s="68" customFormat="1" x14ac:dyDescent="0.2">
      <c r="A36" s="69" t="s">
        <v>37</v>
      </c>
      <c r="B36" s="62" t="s">
        <v>56</v>
      </c>
      <c r="C36" s="62" t="s">
        <v>56</v>
      </c>
      <c r="D36" s="62">
        <f xml:space="preserve"> IF($B$26 = 0, "PD = 0",(($B$26 - D10) / ($B$26 - (D10/D3)))^0.5)</f>
        <v>0.99235862233773386</v>
      </c>
      <c r="E36" s="62">
        <f xml:space="preserve"> IF($B$26 = 0, "PD = 0",(($B$26 - E10) / ($B$26 - (E10/E3)))^0.5)</f>
        <v>0.98679040939921325</v>
      </c>
      <c r="F36" s="62">
        <f t="shared" ref="F36:BB36" si="34" xml:space="preserve"> IF($B$26 = 0, "PD = 0",(($B$26 - F10) / ($B$26 - (F10/F3)))^0.5)</f>
        <v>0.9788207502443621</v>
      </c>
      <c r="G36" s="62">
        <f t="shared" si="34"/>
        <v>0.9689042056778292</v>
      </c>
      <c r="H36" s="62">
        <f t="shared" si="34"/>
        <v>0.9434814159163345</v>
      </c>
      <c r="I36" s="62">
        <f t="shared" si="34"/>
        <v>0.93885088950402984</v>
      </c>
      <c r="J36" s="62">
        <f t="shared" si="34"/>
        <v>0.91931860921765141</v>
      </c>
      <c r="K36" s="62">
        <f t="shared" si="34"/>
        <v>0.89337712192023722</v>
      </c>
      <c r="L36" s="62">
        <f t="shared" si="34"/>
        <v>0.8670125383453946</v>
      </c>
      <c r="M36" s="62">
        <f t="shared" si="34"/>
        <v>0.82116330898685685</v>
      </c>
      <c r="N36" s="62">
        <f t="shared" si="34"/>
        <v>0.79881708321143052</v>
      </c>
      <c r="O36" s="62">
        <f t="shared" si="34"/>
        <v>0.78631049175841161</v>
      </c>
      <c r="P36" s="62">
        <f t="shared" si="34"/>
        <v>0.78048018827831456</v>
      </c>
      <c r="Q36" s="62">
        <f t="shared" si="34"/>
        <v>0.73045083367629993</v>
      </c>
      <c r="R36" s="62">
        <f t="shared" si="34"/>
        <v>0.68753242362474309</v>
      </c>
      <c r="S36" s="62">
        <f t="shared" si="34"/>
        <v>0.59778192095382143</v>
      </c>
      <c r="T36" s="62">
        <f t="shared" si="34"/>
        <v>0.54480156459369333</v>
      </c>
      <c r="U36" s="62">
        <f t="shared" si="34"/>
        <v>0.51563429654746973</v>
      </c>
      <c r="V36" s="62">
        <f t="shared" si="34"/>
        <v>0.48542186939022086</v>
      </c>
      <c r="W36" s="62">
        <f t="shared" si="34"/>
        <v>0.45868752310473576</v>
      </c>
      <c r="X36" s="62">
        <f t="shared" si="34"/>
        <v>0.43078101722005496</v>
      </c>
      <c r="Y36" s="62">
        <f t="shared" si="34"/>
        <v>0.3984941879298371</v>
      </c>
      <c r="Z36" s="62">
        <f t="shared" si="34"/>
        <v>0.32403401059396814</v>
      </c>
      <c r="AA36" s="62">
        <f t="shared" si="34"/>
        <v>0.2531698594075843</v>
      </c>
      <c r="AB36" s="62">
        <f t="shared" si="34"/>
        <v>0</v>
      </c>
      <c r="AC36" s="62" t="e">
        <f t="shared" si="34"/>
        <v>#N/A</v>
      </c>
      <c r="AD36" s="62" t="e">
        <f t="shared" si="34"/>
        <v>#N/A</v>
      </c>
      <c r="AE36" s="62" t="e">
        <f t="shared" si="34"/>
        <v>#N/A</v>
      </c>
      <c r="AF36" s="62" t="e">
        <f t="shared" si="34"/>
        <v>#N/A</v>
      </c>
      <c r="AG36" s="62" t="e">
        <f t="shared" si="34"/>
        <v>#N/A</v>
      </c>
      <c r="AH36" s="62" t="e">
        <f t="shared" si="34"/>
        <v>#N/A</v>
      </c>
      <c r="AI36" s="62" t="e">
        <f t="shared" si="34"/>
        <v>#N/A</v>
      </c>
      <c r="AJ36" s="62" t="e">
        <f t="shared" si="34"/>
        <v>#N/A</v>
      </c>
      <c r="AK36" s="62" t="e">
        <f t="shared" si="34"/>
        <v>#N/A</v>
      </c>
      <c r="AL36" s="62" t="e">
        <f t="shared" si="34"/>
        <v>#N/A</v>
      </c>
      <c r="AM36" s="62" t="e">
        <f t="shared" si="34"/>
        <v>#N/A</v>
      </c>
      <c r="AN36" s="62" t="e">
        <f t="shared" si="34"/>
        <v>#N/A</v>
      </c>
      <c r="AO36" s="62" t="e">
        <f t="shared" si="34"/>
        <v>#N/A</v>
      </c>
      <c r="AP36" s="62" t="e">
        <f t="shared" si="34"/>
        <v>#N/A</v>
      </c>
      <c r="AQ36" s="62" t="e">
        <f t="shared" si="34"/>
        <v>#N/A</v>
      </c>
      <c r="AR36" s="62" t="e">
        <f t="shared" si="34"/>
        <v>#N/A</v>
      </c>
      <c r="AS36" s="62" t="e">
        <f t="shared" si="34"/>
        <v>#N/A</v>
      </c>
      <c r="AT36" s="62" t="e">
        <f t="shared" si="34"/>
        <v>#N/A</v>
      </c>
      <c r="AU36" s="62" t="e">
        <f t="shared" si="34"/>
        <v>#N/A</v>
      </c>
      <c r="AV36" s="62" t="e">
        <f t="shared" si="34"/>
        <v>#N/A</v>
      </c>
      <c r="AW36" s="62" t="e">
        <f t="shared" si="34"/>
        <v>#N/A</v>
      </c>
      <c r="AX36" s="62" t="e">
        <f t="shared" si="34"/>
        <v>#N/A</v>
      </c>
      <c r="AY36" s="62" t="e">
        <f t="shared" si="34"/>
        <v>#N/A</v>
      </c>
      <c r="AZ36" s="62" t="e">
        <f t="shared" si="34"/>
        <v>#N/A</v>
      </c>
      <c r="BA36" s="62" t="e">
        <f t="shared" si="34"/>
        <v>#N/A</v>
      </c>
      <c r="BB36" s="62" t="e">
        <f t="shared" si="34"/>
        <v>#N/A</v>
      </c>
    </row>
    <row r="37" spans="1:54" s="1" customFormat="1" x14ac:dyDescent="0.2">
      <c r="A37" s="69" t="s">
        <v>38</v>
      </c>
      <c r="B37" s="62" t="s">
        <v>56</v>
      </c>
      <c r="C37" s="62" t="s">
        <v>56</v>
      </c>
      <c r="D37" s="62">
        <f ca="1" xml:space="preserve"> IF(C31 = "xxx", #N/A, IF(ISBLANK(D10),"SPI(t)c",EXP(LN(D18)+D27*(D35/(D3^0.5))*D36)))</f>
        <v>0.36947650641690194</v>
      </c>
      <c r="E37" s="62">
        <f t="shared" ref="E37:BB37" ca="1" si="35" xml:space="preserve"> IF(D31 = "xxx", #N/A, IF(ISBLANK(E10),"SPI(t)c",EXP(LN(E18)+E27*(E35/(E3^0.5))*E36)))</f>
        <v>0.45286088760249871</v>
      </c>
      <c r="F37" s="62">
        <f t="shared" ca="1" si="35"/>
        <v>0.40000231750728182</v>
      </c>
      <c r="G37" s="62">
        <f t="shared" ca="1" si="35"/>
        <v>0.42030984290507545</v>
      </c>
      <c r="H37" s="62">
        <f t="shared" ca="1" si="35"/>
        <v>0.73407827574316664</v>
      </c>
      <c r="I37" s="62">
        <f t="shared" ca="1" si="35"/>
        <v>0.66007402090355849</v>
      </c>
      <c r="J37" s="62">
        <f t="shared" ca="1" si="35"/>
        <v>0.70976941517755565</v>
      </c>
      <c r="K37" s="62">
        <f t="shared" ca="1" si="35"/>
        <v>0.78997081786314494</v>
      </c>
      <c r="L37" s="62">
        <f t="shared" ca="1" si="35"/>
        <v>0.83305674133070673</v>
      </c>
      <c r="M37" s="62">
        <f t="shared" ca="1" si="35"/>
        <v>0.97076290419529621</v>
      </c>
      <c r="N37" s="62">
        <f t="shared" ca="1" si="35"/>
        <v>0.93781228528491767</v>
      </c>
      <c r="O37" s="62">
        <f t="shared" ca="1" si="35"/>
        <v>0.87850770042318793</v>
      </c>
      <c r="P37" s="62">
        <f t="shared" ca="1" si="35"/>
        <v>0.83099267994341586</v>
      </c>
      <c r="Q37" s="62">
        <f t="shared" ca="1" si="35"/>
        <v>0.90172104839967449</v>
      </c>
      <c r="R37" s="62">
        <f t="shared" ca="1" si="35"/>
        <v>0.92537803215745562</v>
      </c>
      <c r="S37" s="62">
        <f t="shared" ca="1" si="35"/>
        <v>1.0256226910904802</v>
      </c>
      <c r="T37" s="62">
        <f t="shared" ca="1" si="35"/>
        <v>1.0234364977699273</v>
      </c>
      <c r="U37" s="62">
        <f t="shared" ca="1" si="35"/>
        <v>0.98725654356706205</v>
      </c>
      <c r="V37" s="62">
        <f t="shared" ca="1" si="35"/>
        <v>0.95479908176020512</v>
      </c>
      <c r="W37" s="62">
        <f t="shared" ca="1" si="35"/>
        <v>0.92216066668094454</v>
      </c>
      <c r="X37" s="62">
        <f t="shared" ca="1" si="35"/>
        <v>0.89260896008486035</v>
      </c>
      <c r="Y37" s="62">
        <f t="shared" ca="1" si="35"/>
        <v>0.86705641611569684</v>
      </c>
      <c r="Z37" s="62">
        <f t="shared" ca="1" si="35"/>
        <v>0.86047000506357874</v>
      </c>
      <c r="AA37" s="62">
        <f t="shared" ca="1" si="35"/>
        <v>0.84300130255825978</v>
      </c>
      <c r="AB37" s="62">
        <f t="shared" ca="1" si="35"/>
        <v>0.80769230769230771</v>
      </c>
      <c r="AC37" s="62" t="e">
        <f t="shared" ca="1" si="35"/>
        <v>#N/A</v>
      </c>
      <c r="AD37" s="62" t="e">
        <f t="shared" ca="1" si="35"/>
        <v>#N/A</v>
      </c>
      <c r="AE37" s="62" t="e">
        <f t="shared" ca="1" si="35"/>
        <v>#N/A</v>
      </c>
      <c r="AF37" s="62" t="e">
        <f t="shared" ca="1" si="35"/>
        <v>#N/A</v>
      </c>
      <c r="AG37" s="62" t="e">
        <f t="shared" ca="1" si="35"/>
        <v>#N/A</v>
      </c>
      <c r="AH37" s="62" t="e">
        <f t="shared" ca="1" si="35"/>
        <v>#N/A</v>
      </c>
      <c r="AI37" s="62" t="e">
        <f t="shared" ca="1" si="35"/>
        <v>#N/A</v>
      </c>
      <c r="AJ37" s="62" t="e">
        <f t="shared" ca="1" si="35"/>
        <v>#N/A</v>
      </c>
      <c r="AK37" s="62" t="e">
        <f t="shared" ca="1" si="35"/>
        <v>#N/A</v>
      </c>
      <c r="AL37" s="62" t="e">
        <f t="shared" ca="1" si="35"/>
        <v>#N/A</v>
      </c>
      <c r="AM37" s="62" t="e">
        <f t="shared" ca="1" si="35"/>
        <v>#N/A</v>
      </c>
      <c r="AN37" s="62" t="e">
        <f t="shared" ca="1" si="35"/>
        <v>#N/A</v>
      </c>
      <c r="AO37" s="62" t="e">
        <f t="shared" ca="1" si="35"/>
        <v>#N/A</v>
      </c>
      <c r="AP37" s="62" t="e">
        <f t="shared" ca="1" si="35"/>
        <v>#N/A</v>
      </c>
      <c r="AQ37" s="62" t="e">
        <f t="shared" ca="1" si="35"/>
        <v>#N/A</v>
      </c>
      <c r="AR37" s="62" t="e">
        <f t="shared" ca="1" si="35"/>
        <v>#N/A</v>
      </c>
      <c r="AS37" s="62" t="e">
        <f t="shared" ca="1" si="35"/>
        <v>#N/A</v>
      </c>
      <c r="AT37" s="62" t="e">
        <f t="shared" ca="1" si="35"/>
        <v>#N/A</v>
      </c>
      <c r="AU37" s="62" t="e">
        <f t="shared" ca="1" si="35"/>
        <v>#N/A</v>
      </c>
      <c r="AV37" s="62" t="e">
        <f t="shared" ca="1" si="35"/>
        <v>#N/A</v>
      </c>
      <c r="AW37" s="62" t="e">
        <f t="shared" ca="1" si="35"/>
        <v>#N/A</v>
      </c>
      <c r="AX37" s="62" t="e">
        <f t="shared" ca="1" si="35"/>
        <v>#N/A</v>
      </c>
      <c r="AY37" s="62" t="e">
        <f t="shared" ca="1" si="35"/>
        <v>#N/A</v>
      </c>
      <c r="AZ37" s="62" t="e">
        <f t="shared" ca="1" si="35"/>
        <v>#N/A</v>
      </c>
      <c r="BA37" s="62" t="e">
        <f t="shared" ca="1" si="35"/>
        <v>#N/A</v>
      </c>
      <c r="BB37" s="62" t="e">
        <f t="shared" ca="1" si="35"/>
        <v>#N/A</v>
      </c>
    </row>
    <row r="38" spans="1:54" s="1" customFormat="1" x14ac:dyDescent="0.2">
      <c r="A38" s="69" t="s">
        <v>39</v>
      </c>
      <c r="B38" s="62" t="s">
        <v>56</v>
      </c>
      <c r="C38" s="62" t="s">
        <v>56</v>
      </c>
      <c r="D38" s="62">
        <f ca="1" xml:space="preserve"> IF(C31 = "xxx", #N/A, IF(ISBLANK(D10),"SPI(t)c",EXP(LN(D18)-D27*(D35/(D3^0.5))*D36)))</f>
        <v>0.26841454955028393</v>
      </c>
      <c r="E38" s="62">
        <f t="shared" ref="E38:BB38" ca="1" si="36" xml:space="preserve"> IF(D31 = "xxx", #N/A, IF(ISBLANK(E10),"SPI(t)c",EXP(LN(E18)-E27*(E35/(E3^0.5))*E36)))</f>
        <v>0.16337019337289527</v>
      </c>
      <c r="F38" s="62">
        <f t="shared" ca="1" si="36"/>
        <v>0.20927503990698915</v>
      </c>
      <c r="G38" s="62">
        <f t="shared" ca="1" si="36"/>
        <v>0.23845557879849688</v>
      </c>
      <c r="H38" s="62">
        <f t="shared" ca="1" si="36"/>
        <v>0.27760319884032725</v>
      </c>
      <c r="I38" s="62">
        <f t="shared" ca="1" si="36"/>
        <v>0.25085152884742756</v>
      </c>
      <c r="J38" s="62">
        <f t="shared" ca="1" si="36"/>
        <v>0.29104540155674058</v>
      </c>
      <c r="K38" s="62">
        <f t="shared" ca="1" si="36"/>
        <v>0.33820191011064382</v>
      </c>
      <c r="L38" s="62">
        <f t="shared" ca="1" si="36"/>
        <v>0.38155492122250861</v>
      </c>
      <c r="M38" s="62">
        <f t="shared" ca="1" si="36"/>
        <v>0.45195814608958979</v>
      </c>
      <c r="N38" s="62">
        <f t="shared" ca="1" si="36"/>
        <v>0.47706507254082631</v>
      </c>
      <c r="O38" s="62">
        <f t="shared" ca="1" si="36"/>
        <v>0.47710245444136501</v>
      </c>
      <c r="P38" s="62">
        <f t="shared" ca="1" si="36"/>
        <v>0.45211278796258897</v>
      </c>
      <c r="Q38" s="62">
        <f t="shared" ca="1" si="36"/>
        <v>0.50843736800730099</v>
      </c>
      <c r="R38" s="62">
        <f t="shared" ca="1" si="36"/>
        <v>0.54959368294682742</v>
      </c>
      <c r="S38" s="62">
        <f t="shared" ca="1" si="36"/>
        <v>0.64115618470504032</v>
      </c>
      <c r="T38" s="62">
        <f t="shared" ca="1" si="36"/>
        <v>0.67986312910625002</v>
      </c>
      <c r="U38" s="62">
        <f t="shared" ca="1" si="36"/>
        <v>0.68592642027890249</v>
      </c>
      <c r="V38" s="62">
        <f t="shared" ca="1" si="36"/>
        <v>0.69081715805281707</v>
      </c>
      <c r="W38" s="62">
        <f t="shared" ca="1" si="36"/>
        <v>0.68985862632123618</v>
      </c>
      <c r="X38" s="62">
        <f t="shared" ca="1" si="36"/>
        <v>0.68864403197197133</v>
      </c>
      <c r="Y38" s="62">
        <f t="shared" ca="1" si="36"/>
        <v>0.6898494100796958</v>
      </c>
      <c r="Z38" s="62">
        <f t="shared" ca="1" si="36"/>
        <v>0.71901290510469107</v>
      </c>
      <c r="AA38" s="62">
        <f t="shared" ca="1" si="36"/>
        <v>0.73692557541142589</v>
      </c>
      <c r="AB38" s="62">
        <f t="shared" ca="1" si="36"/>
        <v>0.80769230769230771</v>
      </c>
      <c r="AC38" s="62" t="e">
        <f t="shared" ca="1" si="36"/>
        <v>#N/A</v>
      </c>
      <c r="AD38" s="62" t="e">
        <f t="shared" ca="1" si="36"/>
        <v>#N/A</v>
      </c>
      <c r="AE38" s="62" t="e">
        <f t="shared" ca="1" si="36"/>
        <v>#N/A</v>
      </c>
      <c r="AF38" s="62" t="e">
        <f t="shared" ca="1" si="36"/>
        <v>#N/A</v>
      </c>
      <c r="AG38" s="62" t="e">
        <f t="shared" ca="1" si="36"/>
        <v>#N/A</v>
      </c>
      <c r="AH38" s="62" t="e">
        <f t="shared" ca="1" si="36"/>
        <v>#N/A</v>
      </c>
      <c r="AI38" s="62" t="e">
        <f t="shared" ca="1" si="36"/>
        <v>#N/A</v>
      </c>
      <c r="AJ38" s="62" t="e">
        <f t="shared" ca="1" si="36"/>
        <v>#N/A</v>
      </c>
      <c r="AK38" s="62" t="e">
        <f t="shared" ca="1" si="36"/>
        <v>#N/A</v>
      </c>
      <c r="AL38" s="62" t="e">
        <f t="shared" ca="1" si="36"/>
        <v>#N/A</v>
      </c>
      <c r="AM38" s="62" t="e">
        <f t="shared" ca="1" si="36"/>
        <v>#N/A</v>
      </c>
      <c r="AN38" s="62" t="e">
        <f t="shared" ca="1" si="36"/>
        <v>#N/A</v>
      </c>
      <c r="AO38" s="62" t="e">
        <f t="shared" ca="1" si="36"/>
        <v>#N/A</v>
      </c>
      <c r="AP38" s="62" t="e">
        <f t="shared" ca="1" si="36"/>
        <v>#N/A</v>
      </c>
      <c r="AQ38" s="62" t="e">
        <f t="shared" ca="1" si="36"/>
        <v>#N/A</v>
      </c>
      <c r="AR38" s="62" t="e">
        <f t="shared" ca="1" si="36"/>
        <v>#N/A</v>
      </c>
      <c r="AS38" s="62" t="e">
        <f t="shared" ca="1" si="36"/>
        <v>#N/A</v>
      </c>
      <c r="AT38" s="62" t="e">
        <f t="shared" ca="1" si="36"/>
        <v>#N/A</v>
      </c>
      <c r="AU38" s="62" t="e">
        <f t="shared" ca="1" si="36"/>
        <v>#N/A</v>
      </c>
      <c r="AV38" s="62" t="e">
        <f t="shared" ca="1" si="36"/>
        <v>#N/A</v>
      </c>
      <c r="AW38" s="62" t="e">
        <f t="shared" ca="1" si="36"/>
        <v>#N/A</v>
      </c>
      <c r="AX38" s="62" t="e">
        <f t="shared" ca="1" si="36"/>
        <v>#N/A</v>
      </c>
      <c r="AY38" s="62" t="e">
        <f t="shared" ca="1" si="36"/>
        <v>#N/A</v>
      </c>
      <c r="AZ38" s="62" t="e">
        <f t="shared" ca="1" si="36"/>
        <v>#N/A</v>
      </c>
      <c r="BA38" s="62" t="e">
        <f t="shared" ca="1" si="36"/>
        <v>#N/A</v>
      </c>
      <c r="BB38" s="62" t="e">
        <f t="shared" ca="1" si="36"/>
        <v>#N/A</v>
      </c>
    </row>
    <row r="39" spans="1:54" s="1" customFormat="1" x14ac:dyDescent="0.2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</row>
    <row r="40" spans="1:54" s="1" customFormat="1" ht="14.25" x14ac:dyDescent="0.25">
      <c r="A40" s="95" t="s">
        <v>47</v>
      </c>
      <c r="B40" s="93" t="e">
        <f xml:space="preserve"> IF(B38 = "xxx", #N/A, IF($B$26=0,#N/A,$B$26/B38))</f>
        <v>#N/A</v>
      </c>
      <c r="C40" s="93" t="e">
        <f xml:space="preserve"> IF(C38 = "xxx", #N/A, IF($B$26=0,#N/A,$B$26/C38))</f>
        <v>#N/A</v>
      </c>
      <c r="D40" s="93">
        <f ca="1" xml:space="preserve"> IF(D38 = "xxx", #N/A, IF($B$26=0,#N/A,$B$26/D38))</f>
        <v>78.237189582995853</v>
      </c>
      <c r="E40" s="93">
        <f t="shared" ref="E40:BB40" ca="1" si="37" xml:space="preserve"> IF(E38 = "xxx", #N/A, IF($B$26=0,#N/A,$B$26/E38))</f>
        <v>128.54241992642525</v>
      </c>
      <c r="F40" s="93">
        <f t="shared" ca="1" si="37"/>
        <v>100.34641498256698</v>
      </c>
      <c r="G40" s="93">
        <f t="shared" ca="1" si="37"/>
        <v>88.066717104344704</v>
      </c>
      <c r="H40" s="93">
        <f t="shared" ca="1" si="37"/>
        <v>75.647543283818038</v>
      </c>
      <c r="I40" s="93">
        <f t="shared" ca="1" si="37"/>
        <v>83.714857535401265</v>
      </c>
      <c r="J40" s="93">
        <f t="shared" ca="1" si="37"/>
        <v>72.153691099998213</v>
      </c>
      <c r="K40" s="93">
        <f t="shared" ca="1" si="37"/>
        <v>62.093085142924778</v>
      </c>
      <c r="L40" s="93">
        <f t="shared" ca="1" si="37"/>
        <v>55.037948226996086</v>
      </c>
      <c r="M40" s="93">
        <f t="shared" ca="1" si="37"/>
        <v>46.464479469382674</v>
      </c>
      <c r="N40" s="93">
        <f t="shared" ca="1" si="37"/>
        <v>44.01915212143907</v>
      </c>
      <c r="O40" s="93">
        <f t="shared" ca="1" si="37"/>
        <v>44.015703135689613</v>
      </c>
      <c r="P40" s="93">
        <f t="shared" ca="1" si="37"/>
        <v>46.44858663395668</v>
      </c>
      <c r="Q40" s="93">
        <f t="shared" ca="1" si="37"/>
        <v>41.303022400388258</v>
      </c>
      <c r="R40" s="93">
        <f t="shared" ca="1" si="37"/>
        <v>38.210046169747784</v>
      </c>
      <c r="S40" s="93">
        <f t="shared" ca="1" si="37"/>
        <v>32.753329845302687</v>
      </c>
      <c r="T40" s="93">
        <f t="shared" ca="1" si="37"/>
        <v>30.88857021501763</v>
      </c>
      <c r="U40" s="93">
        <f t="shared" ca="1" si="37"/>
        <v>30.615528691052976</v>
      </c>
      <c r="V40" s="93">
        <f t="shared" ca="1" si="37"/>
        <v>30.398781725676862</v>
      </c>
      <c r="W40" s="93">
        <f t="shared" ca="1" si="37"/>
        <v>30.441019650628014</v>
      </c>
      <c r="X40" s="93">
        <f t="shared" ca="1" si="37"/>
        <v>30.494709929984154</v>
      </c>
      <c r="Y40" s="93">
        <f t="shared" ca="1" si="37"/>
        <v>30.441426336182481</v>
      </c>
      <c r="Z40" s="93">
        <f t="shared" ca="1" si="37"/>
        <v>29.206708045027813</v>
      </c>
      <c r="AA40" s="93">
        <f t="shared" ca="1" si="37"/>
        <v>28.496771859594762</v>
      </c>
      <c r="AB40" s="93">
        <f t="shared" ca="1" si="37"/>
        <v>26</v>
      </c>
      <c r="AC40" s="93" t="e">
        <f t="shared" ca="1" si="37"/>
        <v>#N/A</v>
      </c>
      <c r="AD40" s="93" t="e">
        <f t="shared" ca="1" si="37"/>
        <v>#N/A</v>
      </c>
      <c r="AE40" s="93" t="e">
        <f t="shared" ca="1" si="37"/>
        <v>#N/A</v>
      </c>
      <c r="AF40" s="93" t="e">
        <f t="shared" ca="1" si="37"/>
        <v>#N/A</v>
      </c>
      <c r="AG40" s="93" t="e">
        <f t="shared" ca="1" si="37"/>
        <v>#N/A</v>
      </c>
      <c r="AH40" s="93" t="e">
        <f t="shared" ca="1" si="37"/>
        <v>#N/A</v>
      </c>
      <c r="AI40" s="93" t="e">
        <f t="shared" ca="1" si="37"/>
        <v>#N/A</v>
      </c>
      <c r="AJ40" s="93" t="e">
        <f t="shared" ca="1" si="37"/>
        <v>#N/A</v>
      </c>
      <c r="AK40" s="93" t="e">
        <f t="shared" ca="1" si="37"/>
        <v>#N/A</v>
      </c>
      <c r="AL40" s="93" t="e">
        <f t="shared" ca="1" si="37"/>
        <v>#N/A</v>
      </c>
      <c r="AM40" s="93" t="e">
        <f t="shared" ca="1" si="37"/>
        <v>#N/A</v>
      </c>
      <c r="AN40" s="93" t="e">
        <f t="shared" ca="1" si="37"/>
        <v>#N/A</v>
      </c>
      <c r="AO40" s="93" t="e">
        <f t="shared" ca="1" si="37"/>
        <v>#N/A</v>
      </c>
      <c r="AP40" s="93" t="e">
        <f t="shared" ca="1" si="37"/>
        <v>#N/A</v>
      </c>
      <c r="AQ40" s="93" t="e">
        <f t="shared" ca="1" si="37"/>
        <v>#N/A</v>
      </c>
      <c r="AR40" s="93" t="e">
        <f t="shared" ca="1" si="37"/>
        <v>#N/A</v>
      </c>
      <c r="AS40" s="93" t="e">
        <f t="shared" ca="1" si="37"/>
        <v>#N/A</v>
      </c>
      <c r="AT40" s="93" t="e">
        <f t="shared" ca="1" si="37"/>
        <v>#N/A</v>
      </c>
      <c r="AU40" s="93" t="e">
        <f t="shared" ca="1" si="37"/>
        <v>#N/A</v>
      </c>
      <c r="AV40" s="93" t="e">
        <f t="shared" ca="1" si="37"/>
        <v>#N/A</v>
      </c>
      <c r="AW40" s="93" t="e">
        <f t="shared" ca="1" si="37"/>
        <v>#N/A</v>
      </c>
      <c r="AX40" s="93" t="e">
        <f t="shared" ca="1" si="37"/>
        <v>#N/A</v>
      </c>
      <c r="AY40" s="93" t="e">
        <f t="shared" ca="1" si="37"/>
        <v>#N/A</v>
      </c>
      <c r="AZ40" s="93" t="e">
        <f t="shared" ca="1" si="37"/>
        <v>#N/A</v>
      </c>
      <c r="BA40" s="93" t="e">
        <f t="shared" ca="1" si="37"/>
        <v>#N/A</v>
      </c>
      <c r="BB40" s="93" t="e">
        <f t="shared" ca="1" si="37"/>
        <v>#N/A</v>
      </c>
    </row>
    <row r="41" spans="1:54" s="68" customFormat="1" ht="14.25" x14ac:dyDescent="0.25">
      <c r="A41" s="95" t="s">
        <v>48</v>
      </c>
      <c r="B41" s="93" t="e">
        <f xml:space="preserve"> IF(B37 = "xxx", #N/A, IF($B$26 = 0,#N/A,$B$26/B37))</f>
        <v>#N/A</v>
      </c>
      <c r="C41" s="93" t="e">
        <f xml:space="preserve"> IF(C37 = "xxx", #N/A, IF($B$26 = 0,#N/A,$B$26/C37))</f>
        <v>#N/A</v>
      </c>
      <c r="D41" s="93">
        <f ca="1" xml:space="preserve"> IF(D37 = "xxx", #N/A, IF($B$26 = 0,#N/A,$B$26/D37))</f>
        <v>56.837172689687804</v>
      </c>
      <c r="E41" s="93">
        <f t="shared" ref="E41:BB41" ca="1" si="38" xml:space="preserve"> IF(E37 = "xxx", #N/A, IF($B$26 = 0,#N/A,$B$26/E37))</f>
        <v>46.37185629162321</v>
      </c>
      <c r="F41" s="93">
        <f t="shared" ca="1" si="38"/>
        <v>52.499695828931557</v>
      </c>
      <c r="G41" s="93">
        <f t="shared" ca="1" si="38"/>
        <v>49.963141131440807</v>
      </c>
      <c r="H41" s="93">
        <f t="shared" ca="1" si="38"/>
        <v>28.607303463298933</v>
      </c>
      <c r="I41" s="93">
        <f t="shared" ca="1" si="38"/>
        <v>31.814613717494343</v>
      </c>
      <c r="J41" s="93">
        <f t="shared" ca="1" si="38"/>
        <v>29.587073704418003</v>
      </c>
      <c r="K41" s="93">
        <f t="shared" ca="1" si="38"/>
        <v>26.583260451069034</v>
      </c>
      <c r="L41" s="93">
        <f t="shared" ca="1" si="38"/>
        <v>25.208366919226961</v>
      </c>
      <c r="M41" s="93">
        <f t="shared" ca="1" si="38"/>
        <v>21.632470615889194</v>
      </c>
      <c r="N41" s="93">
        <f t="shared" ca="1" si="38"/>
        <v>22.392540948234615</v>
      </c>
      <c r="O41" s="93">
        <f t="shared" ca="1" si="38"/>
        <v>23.904172939957206</v>
      </c>
      <c r="P41" s="93">
        <f t="shared" ca="1" si="38"/>
        <v>25.270980728049178</v>
      </c>
      <c r="Q41" s="93">
        <f t="shared" ca="1" si="38"/>
        <v>23.288798722475935</v>
      </c>
      <c r="R41" s="93">
        <f t="shared" ca="1" si="38"/>
        <v>22.693428274972053</v>
      </c>
      <c r="S41" s="93">
        <f t="shared" ca="1" si="38"/>
        <v>20.475366021467426</v>
      </c>
      <c r="T41" s="93">
        <f t="shared" ca="1" si="38"/>
        <v>20.519104063377743</v>
      </c>
      <c r="U41" s="93">
        <f t="shared" ca="1" si="38"/>
        <v>21.271066914507131</v>
      </c>
      <c r="V41" s="93">
        <f t="shared" ca="1" si="38"/>
        <v>21.994156049339484</v>
      </c>
      <c r="W41" s="93">
        <f t="shared" ca="1" si="38"/>
        <v>22.772604339744326</v>
      </c>
      <c r="X41" s="93">
        <f t="shared" ca="1" si="38"/>
        <v>23.526539547624001</v>
      </c>
      <c r="Y41" s="93">
        <f t="shared" ca="1" si="38"/>
        <v>24.219877287890153</v>
      </c>
      <c r="Z41" s="93">
        <f t="shared" ca="1" si="38"/>
        <v>24.405266745408916</v>
      </c>
      <c r="AA41" s="93">
        <f t="shared" ca="1" si="38"/>
        <v>24.91099353734236</v>
      </c>
      <c r="AB41" s="93">
        <f t="shared" ca="1" si="38"/>
        <v>26</v>
      </c>
      <c r="AC41" s="93" t="e">
        <f t="shared" ca="1" si="38"/>
        <v>#N/A</v>
      </c>
      <c r="AD41" s="93" t="e">
        <f t="shared" ca="1" si="38"/>
        <v>#N/A</v>
      </c>
      <c r="AE41" s="93" t="e">
        <f t="shared" ca="1" si="38"/>
        <v>#N/A</v>
      </c>
      <c r="AF41" s="93" t="e">
        <f t="shared" ca="1" si="38"/>
        <v>#N/A</v>
      </c>
      <c r="AG41" s="93" t="e">
        <f t="shared" ca="1" si="38"/>
        <v>#N/A</v>
      </c>
      <c r="AH41" s="93" t="e">
        <f t="shared" ca="1" si="38"/>
        <v>#N/A</v>
      </c>
      <c r="AI41" s="93" t="e">
        <f t="shared" ca="1" si="38"/>
        <v>#N/A</v>
      </c>
      <c r="AJ41" s="93" t="e">
        <f t="shared" ca="1" si="38"/>
        <v>#N/A</v>
      </c>
      <c r="AK41" s="93" t="e">
        <f t="shared" ca="1" si="38"/>
        <v>#N/A</v>
      </c>
      <c r="AL41" s="93" t="e">
        <f t="shared" ca="1" si="38"/>
        <v>#N/A</v>
      </c>
      <c r="AM41" s="93" t="e">
        <f t="shared" ca="1" si="38"/>
        <v>#N/A</v>
      </c>
      <c r="AN41" s="93" t="e">
        <f t="shared" ca="1" si="38"/>
        <v>#N/A</v>
      </c>
      <c r="AO41" s="93" t="e">
        <f t="shared" ca="1" si="38"/>
        <v>#N/A</v>
      </c>
      <c r="AP41" s="93" t="e">
        <f t="shared" ca="1" si="38"/>
        <v>#N/A</v>
      </c>
      <c r="AQ41" s="93" t="e">
        <f t="shared" ca="1" si="38"/>
        <v>#N/A</v>
      </c>
      <c r="AR41" s="93" t="e">
        <f t="shared" ca="1" si="38"/>
        <v>#N/A</v>
      </c>
      <c r="AS41" s="93" t="e">
        <f t="shared" ca="1" si="38"/>
        <v>#N/A</v>
      </c>
      <c r="AT41" s="93" t="e">
        <f t="shared" ca="1" si="38"/>
        <v>#N/A</v>
      </c>
      <c r="AU41" s="93" t="e">
        <f t="shared" ca="1" si="38"/>
        <v>#N/A</v>
      </c>
      <c r="AV41" s="93" t="e">
        <f t="shared" ca="1" si="38"/>
        <v>#N/A</v>
      </c>
      <c r="AW41" s="93" t="e">
        <f t="shared" ca="1" si="38"/>
        <v>#N/A</v>
      </c>
      <c r="AX41" s="93" t="e">
        <f t="shared" ca="1" si="38"/>
        <v>#N/A</v>
      </c>
      <c r="AY41" s="93" t="e">
        <f t="shared" ca="1" si="38"/>
        <v>#N/A</v>
      </c>
      <c r="AZ41" s="93" t="e">
        <f t="shared" ca="1" si="38"/>
        <v>#N/A</v>
      </c>
      <c r="BA41" s="93" t="e">
        <f t="shared" ca="1" si="38"/>
        <v>#N/A</v>
      </c>
      <c r="BB41" s="93" t="e">
        <f t="shared" ca="1" si="38"/>
        <v>#N/A</v>
      </c>
    </row>
    <row r="42" spans="1:54" s="70" customFormat="1" x14ac:dyDescent="0.2">
      <c r="A42" s="95" t="s">
        <v>40</v>
      </c>
      <c r="B42" s="93" t="e">
        <f xml:space="preserve"> IF(B31 = "xxx", #N/A, IF($B$26 = 0,#N/A,$B$26/B18))</f>
        <v>#N/A</v>
      </c>
      <c r="C42" s="93">
        <f ca="1" xml:space="preserve"> IF(C31 = "xxx", #N/A, IF($B$26 = 0,#N/A,$B$26/C18))</f>
        <v>68.428672328352121</v>
      </c>
      <c r="D42" s="93">
        <f t="shared" ref="D42:BB42" ca="1" si="39" xml:space="preserve"> IF(D31 = "xxx", #N/A, IF($B$26 = 0,#N/A,$B$26/D18))</f>
        <v>66.68418594452946</v>
      </c>
      <c r="E42" s="93">
        <f t="shared" ca="1" si="39"/>
        <v>77.205897599896318</v>
      </c>
      <c r="F42" s="93">
        <f t="shared" ca="1" si="39"/>
        <v>72.58206571949097</v>
      </c>
      <c r="G42" s="93">
        <f t="shared" ca="1" si="39"/>
        <v>66.333172814716519</v>
      </c>
      <c r="H42" s="93">
        <f t="shared" ca="1" si="39"/>
        <v>46.519589712004382</v>
      </c>
      <c r="I42" s="93">
        <f t="shared" ca="1" si="39"/>
        <v>51.607711196136783</v>
      </c>
      <c r="J42" s="93">
        <f t="shared" ca="1" si="39"/>
        <v>46.204075324818007</v>
      </c>
      <c r="K42" s="93">
        <f t="shared" ca="1" si="39"/>
        <v>40.62802794333949</v>
      </c>
      <c r="L42" s="93">
        <f t="shared" ca="1" si="39"/>
        <v>37.248044155197391</v>
      </c>
      <c r="M42" s="93">
        <f t="shared" ca="1" si="39"/>
        <v>31.703966420686346</v>
      </c>
      <c r="N42" s="93">
        <f t="shared" ca="1" si="39"/>
        <v>31.395870212273032</v>
      </c>
      <c r="O42" s="93">
        <f t="shared" ca="1" si="39"/>
        <v>32.437000166928833</v>
      </c>
      <c r="P42" s="93">
        <f t="shared" ca="1" si="39"/>
        <v>34.260784253601699</v>
      </c>
      <c r="Q42" s="93">
        <f t="shared" ca="1" si="39"/>
        <v>31.014476866659493</v>
      </c>
      <c r="R42" s="93">
        <f t="shared" ca="1" si="39"/>
        <v>29.446849443302789</v>
      </c>
      <c r="S42" s="93">
        <f t="shared" ca="1" si="39"/>
        <v>25.896648760108434</v>
      </c>
      <c r="T42" s="93">
        <f t="shared" ca="1" si="39"/>
        <v>25.175499729119519</v>
      </c>
      <c r="U42" s="93">
        <f t="shared" ca="1" si="39"/>
        <v>25.519109690786642</v>
      </c>
      <c r="V42" s="93">
        <f t="shared" ca="1" si="39"/>
        <v>25.857214640876272</v>
      </c>
      <c r="W42" s="93">
        <f t="shared" ca="1" si="39"/>
        <v>26.3290960004732</v>
      </c>
      <c r="X42" s="93">
        <f t="shared" ca="1" si="39"/>
        <v>26.784977117053778</v>
      </c>
      <c r="Y42" s="93">
        <f t="shared" ca="1" si="39"/>
        <v>27.15304053565065</v>
      </c>
      <c r="Z42" s="93">
        <f t="shared" ca="1" si="39"/>
        <v>26.698267745196208</v>
      </c>
      <c r="AA42" s="93">
        <f t="shared" ca="1" si="39"/>
        <v>26.643627749041322</v>
      </c>
      <c r="AB42" s="93">
        <f t="shared" ca="1" si="39"/>
        <v>26</v>
      </c>
      <c r="AC42" s="93" t="e">
        <f t="shared" ca="1" si="39"/>
        <v>#N/A</v>
      </c>
      <c r="AD42" s="93" t="e">
        <f t="shared" ca="1" si="39"/>
        <v>#N/A</v>
      </c>
      <c r="AE42" s="93" t="e">
        <f t="shared" ca="1" si="39"/>
        <v>#N/A</v>
      </c>
      <c r="AF42" s="93" t="e">
        <f t="shared" ca="1" si="39"/>
        <v>#N/A</v>
      </c>
      <c r="AG42" s="93" t="e">
        <f t="shared" ca="1" si="39"/>
        <v>#N/A</v>
      </c>
      <c r="AH42" s="93" t="e">
        <f t="shared" ca="1" si="39"/>
        <v>#N/A</v>
      </c>
      <c r="AI42" s="93" t="e">
        <f t="shared" ca="1" si="39"/>
        <v>#N/A</v>
      </c>
      <c r="AJ42" s="93" t="e">
        <f t="shared" ca="1" si="39"/>
        <v>#N/A</v>
      </c>
      <c r="AK42" s="93" t="e">
        <f t="shared" ca="1" si="39"/>
        <v>#N/A</v>
      </c>
      <c r="AL42" s="93" t="e">
        <f t="shared" ca="1" si="39"/>
        <v>#N/A</v>
      </c>
      <c r="AM42" s="93" t="e">
        <f t="shared" ca="1" si="39"/>
        <v>#N/A</v>
      </c>
      <c r="AN42" s="93" t="e">
        <f t="shared" ca="1" si="39"/>
        <v>#N/A</v>
      </c>
      <c r="AO42" s="93" t="e">
        <f t="shared" ca="1" si="39"/>
        <v>#N/A</v>
      </c>
      <c r="AP42" s="93" t="e">
        <f t="shared" ca="1" si="39"/>
        <v>#N/A</v>
      </c>
      <c r="AQ42" s="93" t="e">
        <f t="shared" ca="1" si="39"/>
        <v>#N/A</v>
      </c>
      <c r="AR42" s="93" t="e">
        <f t="shared" ca="1" si="39"/>
        <v>#N/A</v>
      </c>
      <c r="AS42" s="93" t="e">
        <f t="shared" ca="1" si="39"/>
        <v>#N/A</v>
      </c>
      <c r="AT42" s="93" t="e">
        <f t="shared" ca="1" si="39"/>
        <v>#N/A</v>
      </c>
      <c r="AU42" s="93" t="e">
        <f t="shared" ca="1" si="39"/>
        <v>#N/A</v>
      </c>
      <c r="AV42" s="93" t="e">
        <f t="shared" ca="1" si="39"/>
        <v>#N/A</v>
      </c>
      <c r="AW42" s="93" t="e">
        <f t="shared" ca="1" si="39"/>
        <v>#N/A</v>
      </c>
      <c r="AX42" s="93" t="e">
        <f t="shared" ca="1" si="39"/>
        <v>#N/A</v>
      </c>
      <c r="AY42" s="93" t="e">
        <f t="shared" ca="1" si="39"/>
        <v>#N/A</v>
      </c>
      <c r="AZ42" s="93" t="e">
        <f t="shared" ca="1" si="39"/>
        <v>#N/A</v>
      </c>
      <c r="BA42" s="93" t="e">
        <f t="shared" ca="1" si="39"/>
        <v>#N/A</v>
      </c>
      <c r="BB42" s="93" t="e">
        <f t="shared" ca="1" si="39"/>
        <v>#N/A</v>
      </c>
    </row>
    <row r="43" spans="1:54" x14ac:dyDescent="0.2">
      <c r="A43" s="56"/>
      <c r="B43" s="19"/>
      <c r="C43" s="19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</row>
    <row r="44" spans="1:54" x14ac:dyDescent="0.2">
      <c r="A44" s="79" t="s">
        <v>54</v>
      </c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54"/>
    </row>
    <row r="45" spans="1:54" s="1" customFormat="1" x14ac:dyDescent="0.2">
      <c r="A45" s="69" t="s">
        <v>61</v>
      </c>
      <c r="B45" s="67" t="s">
        <v>56</v>
      </c>
      <c r="C45" s="98">
        <f xml:space="preserve"> IF(ISNUMBER(C19), IF(C19&lt;=0,"ERR",LN(C19)),"ERR")</f>
        <v>-0.54861070651660204</v>
      </c>
      <c r="D45" s="98">
        <f t="shared" ref="D45:BB45" si="40" xml:space="preserve"> IF(ISNUMBER(D19), IF(D19&lt;=0,"ERR",LN(D19)),"ERR")</f>
        <v>-0.37354111082727665</v>
      </c>
      <c r="E45" s="98">
        <f t="shared" si="40"/>
        <v>-0.56133012064695642</v>
      </c>
      <c r="F45" s="98">
        <f t="shared" si="40"/>
        <v>-0.58655716737515506</v>
      </c>
      <c r="G45" s="98">
        <f t="shared" si="40"/>
        <v>-0.5675436239759416</v>
      </c>
      <c r="H45" s="98">
        <f t="shared" si="40"/>
        <v>-0.31858277090695747</v>
      </c>
      <c r="I45" s="98">
        <f t="shared" si="40"/>
        <v>-0.30425478750211932</v>
      </c>
      <c r="J45" s="98">
        <f t="shared" si="40"/>
        <v>-0.35450555444463017</v>
      </c>
      <c r="K45" s="98">
        <f t="shared" si="40"/>
        <v>-0.25437515384654852</v>
      </c>
      <c r="L45" s="98">
        <f t="shared" si="40"/>
        <v>-0.22489226991251837</v>
      </c>
      <c r="M45" s="98">
        <f t="shared" si="40"/>
        <v>-0.24432818516391214</v>
      </c>
      <c r="N45" s="98">
        <f t="shared" si="40"/>
        <v>-0.26792758468426153</v>
      </c>
      <c r="O45" s="98">
        <f t="shared" si="40"/>
        <v>-0.33263553031090298</v>
      </c>
      <c r="P45" s="98">
        <f t="shared" si="40"/>
        <v>-0.32618482592249021</v>
      </c>
      <c r="Q45" s="98">
        <f t="shared" si="40"/>
        <v>-0.27132822141493479</v>
      </c>
      <c r="R45" s="98">
        <f t="shared" si="40"/>
        <v>-0.2095398517807858</v>
      </c>
      <c r="S45" s="98">
        <f t="shared" si="40"/>
        <v>-0.13423379388872986</v>
      </c>
      <c r="T45" s="98">
        <f t="shared" si="40"/>
        <v>-0.10986940261085404</v>
      </c>
      <c r="U45" s="98">
        <f t="shared" si="40"/>
        <v>-0.12066687124022213</v>
      </c>
      <c r="V45" s="98">
        <f t="shared" si="40"/>
        <v>-0.12146224340718768</v>
      </c>
      <c r="W45" s="98">
        <f t="shared" si="40"/>
        <v>-0.13185134516648855</v>
      </c>
      <c r="X45" s="98">
        <f t="shared" si="40"/>
        <v>-0.13815647599715239</v>
      </c>
      <c r="Y45" s="98">
        <f t="shared" si="40"/>
        <v>-0.14249006276268869</v>
      </c>
      <c r="Z45" s="98">
        <f t="shared" si="40"/>
        <v>-0.12034798279544173</v>
      </c>
      <c r="AA45" s="98">
        <f t="shared" si="40"/>
        <v>-0.12406349332209106</v>
      </c>
      <c r="AB45" s="98">
        <f t="shared" si="40"/>
        <v>-0.14253959545196412</v>
      </c>
      <c r="AC45" s="98" t="str">
        <f t="shared" si="40"/>
        <v>ERR</v>
      </c>
      <c r="AD45" s="98" t="str">
        <f t="shared" si="40"/>
        <v>ERR</v>
      </c>
      <c r="AE45" s="98" t="str">
        <f t="shared" si="40"/>
        <v>ERR</v>
      </c>
      <c r="AF45" s="98" t="str">
        <f t="shared" si="40"/>
        <v>ERR</v>
      </c>
      <c r="AG45" s="98" t="str">
        <f t="shared" si="40"/>
        <v>ERR</v>
      </c>
      <c r="AH45" s="98" t="str">
        <f t="shared" si="40"/>
        <v>ERR</v>
      </c>
      <c r="AI45" s="98" t="str">
        <f t="shared" si="40"/>
        <v>ERR</v>
      </c>
      <c r="AJ45" s="98" t="str">
        <f t="shared" si="40"/>
        <v>ERR</v>
      </c>
      <c r="AK45" s="98" t="str">
        <f t="shared" si="40"/>
        <v>ERR</v>
      </c>
      <c r="AL45" s="98" t="str">
        <f t="shared" si="40"/>
        <v>ERR</v>
      </c>
      <c r="AM45" s="98" t="str">
        <f t="shared" si="40"/>
        <v>ERR</v>
      </c>
      <c r="AN45" s="98" t="str">
        <f t="shared" si="40"/>
        <v>ERR</v>
      </c>
      <c r="AO45" s="98" t="str">
        <f t="shared" si="40"/>
        <v>ERR</v>
      </c>
      <c r="AP45" s="98" t="str">
        <f t="shared" si="40"/>
        <v>ERR</v>
      </c>
      <c r="AQ45" s="98" t="str">
        <f t="shared" si="40"/>
        <v>ERR</v>
      </c>
      <c r="AR45" s="98" t="str">
        <f t="shared" si="40"/>
        <v>ERR</v>
      </c>
      <c r="AS45" s="98" t="str">
        <f t="shared" si="40"/>
        <v>ERR</v>
      </c>
      <c r="AT45" s="98" t="str">
        <f t="shared" si="40"/>
        <v>ERR</v>
      </c>
      <c r="AU45" s="98" t="str">
        <f t="shared" si="40"/>
        <v>ERR</v>
      </c>
      <c r="AV45" s="98" t="str">
        <f t="shared" si="40"/>
        <v>ERR</v>
      </c>
      <c r="AW45" s="98" t="str">
        <f t="shared" si="40"/>
        <v>ERR</v>
      </c>
      <c r="AX45" s="98" t="str">
        <f t="shared" si="40"/>
        <v>ERR</v>
      </c>
      <c r="AY45" s="98" t="str">
        <f t="shared" si="40"/>
        <v>ERR</v>
      </c>
      <c r="AZ45" s="98" t="str">
        <f t="shared" si="40"/>
        <v>ERR</v>
      </c>
      <c r="BA45" s="98" t="str">
        <f t="shared" si="40"/>
        <v>ERR</v>
      </c>
      <c r="BB45" s="98" t="str">
        <f t="shared" si="40"/>
        <v>ERR</v>
      </c>
    </row>
    <row r="46" spans="1:54" x14ac:dyDescent="0.2">
      <c r="A46" s="69" t="s">
        <v>41</v>
      </c>
      <c r="B46" s="62" t="s">
        <v>56</v>
      </c>
      <c r="C46" s="67">
        <f>IF(ISNUMBER(C23),IF(C23&lt;=0,"ERR",LN(C23)),"ERR")</f>
        <v>-0.54861070651660204</v>
      </c>
      <c r="D46" s="67">
        <f>IF(ISNUMBER(D23),IF(D23&lt;=0,"ERR",LN(D23)),"ERR")</f>
        <v>-0.1728726652298255</v>
      </c>
      <c r="E46" s="67">
        <f>IF(ISNUMBER(E23),IF(E23&lt;=0,"ERR",LN(E23)),"ERR")</f>
        <v>-1.0182732397246474</v>
      </c>
      <c r="F46" s="67">
        <f>IF(ISNUMBER(F23),IF(F23&lt;=0,"ERR",LN(F23)),"ERR")</f>
        <v>-0.64941911210323588</v>
      </c>
      <c r="G46" s="67">
        <f t="shared" ref="G46:BB46" si="41">IF(ISNUMBER(G23),IF(G23&lt;=0,"ERR",LN(G23)),"ERR")</f>
        <v>-0.50358032795866781</v>
      </c>
      <c r="H46" s="67">
        <f t="shared" si="41"/>
        <v>0.31936436356492126</v>
      </c>
      <c r="I46" s="67">
        <f t="shared" si="41"/>
        <v>7.8535176106378515E-2</v>
      </c>
      <c r="J46" s="67">
        <f t="shared" si="41"/>
        <v>-0.54021262689635985</v>
      </c>
      <c r="K46" s="67">
        <f t="shared" si="41"/>
        <v>0.34372326474505926</v>
      </c>
      <c r="L46" s="67">
        <f t="shared" si="41"/>
        <v>-2.1570034435281427E-2</v>
      </c>
      <c r="M46" s="67">
        <f t="shared" si="41"/>
        <v>-0.41253020155867037</v>
      </c>
      <c r="N46" s="67">
        <f t="shared" si="41"/>
        <v>-0.50429532305934266</v>
      </c>
      <c r="O46" s="67">
        <f t="shared" si="41"/>
        <v>-1.1677478699115056</v>
      </c>
      <c r="P46" s="67">
        <f t="shared" si="41"/>
        <v>8.0067727043315509E-2</v>
      </c>
      <c r="Q46" s="67">
        <f t="shared" si="41"/>
        <v>8.1331681897439848E-2</v>
      </c>
      <c r="R46" s="67">
        <f t="shared" si="41"/>
        <v>0.42934112565532262</v>
      </c>
      <c r="S46" s="67">
        <f t="shared" si="41"/>
        <v>0.58193291385478285</v>
      </c>
      <c r="T46" s="67">
        <f t="shared" si="41"/>
        <v>0.26593302802085433</v>
      </c>
      <c r="U46" s="67">
        <f t="shared" si="41"/>
        <v>-0.31283457331291814</v>
      </c>
      <c r="V46" s="67">
        <f t="shared" si="41"/>
        <v>-0.13902146740396107</v>
      </c>
      <c r="W46" s="67">
        <f t="shared" si="41"/>
        <v>-0.40437911313965574</v>
      </c>
      <c r="X46" s="67">
        <f t="shared" si="41"/>
        <v>-0.32796014085605352</v>
      </c>
      <c r="Y46" s="67">
        <f t="shared" si="41"/>
        <v>-0.27672394724886734</v>
      </c>
      <c r="Z46" s="67">
        <f t="shared" si="41"/>
        <v>0.37571855883603628</v>
      </c>
      <c r="AA46" s="67">
        <f t="shared" si="41"/>
        <v>-0.23613404598050974</v>
      </c>
      <c r="AB46" s="67">
        <f t="shared" si="41"/>
        <v>-0.99705173150801996</v>
      </c>
      <c r="AC46" s="67" t="str">
        <f t="shared" si="41"/>
        <v>ERR</v>
      </c>
      <c r="AD46" s="67" t="str">
        <f t="shared" si="41"/>
        <v>ERR</v>
      </c>
      <c r="AE46" s="67" t="str">
        <f t="shared" si="41"/>
        <v>ERR</v>
      </c>
      <c r="AF46" s="67" t="str">
        <f t="shared" si="41"/>
        <v>ERR</v>
      </c>
      <c r="AG46" s="67" t="str">
        <f t="shared" si="41"/>
        <v>ERR</v>
      </c>
      <c r="AH46" s="67" t="str">
        <f t="shared" si="41"/>
        <v>ERR</v>
      </c>
      <c r="AI46" s="67" t="str">
        <f t="shared" si="41"/>
        <v>ERR</v>
      </c>
      <c r="AJ46" s="67" t="str">
        <f t="shared" si="41"/>
        <v>ERR</v>
      </c>
      <c r="AK46" s="67" t="str">
        <f t="shared" si="41"/>
        <v>ERR</v>
      </c>
      <c r="AL46" s="67" t="str">
        <f t="shared" si="41"/>
        <v>ERR</v>
      </c>
      <c r="AM46" s="67" t="str">
        <f t="shared" si="41"/>
        <v>ERR</v>
      </c>
      <c r="AN46" s="67" t="str">
        <f t="shared" si="41"/>
        <v>ERR</v>
      </c>
      <c r="AO46" s="67" t="str">
        <f t="shared" si="41"/>
        <v>ERR</v>
      </c>
      <c r="AP46" s="67" t="str">
        <f t="shared" si="41"/>
        <v>ERR</v>
      </c>
      <c r="AQ46" s="67" t="str">
        <f t="shared" si="41"/>
        <v>ERR</v>
      </c>
      <c r="AR46" s="67" t="str">
        <f t="shared" si="41"/>
        <v>ERR</v>
      </c>
      <c r="AS46" s="67" t="str">
        <f t="shared" si="41"/>
        <v>ERR</v>
      </c>
      <c r="AT46" s="67" t="str">
        <f t="shared" si="41"/>
        <v>ERR</v>
      </c>
      <c r="AU46" s="67" t="str">
        <f t="shared" si="41"/>
        <v>ERR</v>
      </c>
      <c r="AV46" s="67" t="str">
        <f t="shared" si="41"/>
        <v>ERR</v>
      </c>
      <c r="AW46" s="67" t="str">
        <f t="shared" si="41"/>
        <v>ERR</v>
      </c>
      <c r="AX46" s="67" t="str">
        <f t="shared" si="41"/>
        <v>ERR</v>
      </c>
      <c r="AY46" s="67" t="str">
        <f t="shared" si="41"/>
        <v>ERR</v>
      </c>
      <c r="AZ46" s="67" t="str">
        <f t="shared" si="41"/>
        <v>ERR</v>
      </c>
      <c r="BA46" s="67" t="str">
        <f t="shared" si="41"/>
        <v>ERR</v>
      </c>
      <c r="BB46" s="67" t="str">
        <f t="shared" si="41"/>
        <v>ERR</v>
      </c>
    </row>
    <row r="47" spans="1:54" s="1" customFormat="1" x14ac:dyDescent="0.2">
      <c r="A47" s="69" t="s">
        <v>55</v>
      </c>
      <c r="B47" s="67" t="s">
        <v>56</v>
      </c>
      <c r="C47" s="67">
        <f ca="1" xml:space="preserve"> IF(C3 &lt;= 'Input Data Sheet'!$B$18, "xxx", IF(ISNUMBER(C46), SUMSQ(OFFSET($B$46, 0,'Input Data Sheet'!$B$18):C46),"ERR"))</f>
        <v>0.30097370730464523</v>
      </c>
      <c r="D47" s="67">
        <f ca="1" xml:space="preserve"> IF(D3 &lt;= 'Input Data Sheet'!$B$18, "xxx", IF(ISNUMBER(D46), SUMSQ(OFFSET($B$46, 0,'Input Data Sheet'!$B$18):D46),"ERR"))</f>
        <v>0.33085866568830857</v>
      </c>
      <c r="E47" s="67">
        <f ca="1" xml:space="preserve"> IF(E3 &lt;= 'Input Data Sheet'!$B$18, "xxx", IF(ISNUMBER(E46), SUMSQ(OFFSET($B$46, 0,'Input Data Sheet'!$B$18):E46),"ERR"))</f>
        <v>1.3677390564276379</v>
      </c>
      <c r="F47" s="67">
        <f ca="1" xml:space="preserve"> IF(F3 &lt;= 'Input Data Sheet'!$B$18, "xxx", IF(ISNUMBER(F46), SUMSQ(OFFSET($B$46, 0,'Input Data Sheet'!$B$18):F46),"ERR"))</f>
        <v>1.7894842395925932</v>
      </c>
      <c r="G47" s="67">
        <f ca="1" xml:space="preserve"> IF(G3 &lt;= 'Input Data Sheet'!$B$18, "xxx", IF(ISNUMBER(G46), SUMSQ(OFFSET($B$46, 0,'Input Data Sheet'!$B$18):G46),"ERR"))</f>
        <v>2.0430773862995526</v>
      </c>
      <c r="H47" s="67">
        <f ca="1" xml:space="preserve"> IF(H3 &lt;= 'Input Data Sheet'!$B$18, "xxx", IF(ISNUMBER(H46), SUMSQ(OFFSET($B$46, 0,'Input Data Sheet'!$B$18):H46),"ERR"))</f>
        <v>2.1450709830147798</v>
      </c>
      <c r="I47" s="67">
        <f ca="1" xml:space="preserve"> IF(I3 &lt;= 'Input Data Sheet'!$B$18, "xxx", IF(ISNUMBER(I46), SUMSQ(OFFSET($B$46, 0,'Input Data Sheet'!$B$18):I46),"ERR"))</f>
        <v>2.1512387569008395</v>
      </c>
      <c r="J47" s="67">
        <f ca="1" xml:space="preserve"> IF(J3 &lt;= 'Input Data Sheet'!$B$18, "xxx", IF(ISNUMBER(J46), SUMSQ(OFFSET($B$46, 0,'Input Data Sheet'!$B$18):J46),"ERR"))</f>
        <v>2.4430684391591053</v>
      </c>
      <c r="K47" s="67">
        <f ca="1" xml:space="preserve"> IF(K3 &lt;= 'Input Data Sheet'!$B$18, "xxx", IF(ISNUMBER(K46), SUMSQ(OFFSET($B$46, 0,'Input Data Sheet'!$B$18):K46),"ERR"))</f>
        <v>2.5612141218861075</v>
      </c>
      <c r="L47" s="67">
        <f ca="1" xml:space="preserve"> IF(L3 &lt;= 'Input Data Sheet'!$B$18, "xxx", IF(ISNUMBER(L46), SUMSQ(OFFSET($B$46, 0,'Input Data Sheet'!$B$18):L46),"ERR"))</f>
        <v>2.5616793882716467</v>
      </c>
      <c r="M47" s="67">
        <f ca="1" xml:space="preserve"> IF(M3 &lt;= 'Input Data Sheet'!$B$18, "xxx", IF(ISNUMBER(M46), SUMSQ(OFFSET($B$46, 0,'Input Data Sheet'!$B$18):M46),"ERR"))</f>
        <v>2.7318605554696838</v>
      </c>
      <c r="N47" s="67">
        <f ca="1" xml:space="preserve"> IF(N3 &lt;= 'Input Data Sheet'!$B$18, "xxx", IF(ISNUMBER(N46), SUMSQ(OFFSET($B$46, 0,'Input Data Sheet'!$B$18):N46),"ERR"))</f>
        <v>2.9861743283292106</v>
      </c>
      <c r="O47" s="67">
        <f ca="1" xml:space="preserve"> IF(O3 &lt;= 'Input Data Sheet'!$B$18, "xxx", IF(ISNUMBER(O46), SUMSQ(OFFSET($B$46, 0,'Input Data Sheet'!$B$18):O46),"ERR"))</f>
        <v>4.3498094160120697</v>
      </c>
      <c r="P47" s="67">
        <f ca="1" xml:space="preserve"> IF(P3 &lt;= 'Input Data Sheet'!$B$18, "xxx", IF(ISNUMBER(P46), SUMSQ(OFFSET($B$46, 0,'Input Data Sheet'!$B$18):P46),"ERR"))</f>
        <v>4.3562202569259529</v>
      </c>
      <c r="Q47" s="67">
        <f ca="1" xml:space="preserve"> IF(Q3 &lt;= 'Input Data Sheet'!$B$18, "xxx", IF(ISNUMBER(Q46), SUMSQ(OFFSET($B$46, 0,'Input Data Sheet'!$B$18):Q46),"ERR"))</f>
        <v>4.3628350994062197</v>
      </c>
      <c r="R47" s="67">
        <f ca="1" xml:space="preserve"> IF(R3 &lt;= 'Input Data Sheet'!$B$18, "xxx", IF(ISNUMBER(R46), SUMSQ(OFFSET($B$46, 0,'Input Data Sheet'!$B$18):R46),"ERR"))</f>
        <v>4.5471689015851995</v>
      </c>
      <c r="S47" s="67">
        <f ca="1" xml:space="preserve"> IF(S3 &lt;= 'Input Data Sheet'!$B$18, "xxx", IF(ISNUMBER(S46), SUMSQ(OFFSET($B$46, 0,'Input Data Sheet'!$B$18):S46),"ERR"))</f>
        <v>4.8858148178127179</v>
      </c>
      <c r="T47" s="67">
        <f ca="1" xml:space="preserve"> IF(T3 &lt;= 'Input Data Sheet'!$B$18, "xxx", IF(ISNUMBER(T46), SUMSQ(OFFSET($B$46, 0,'Input Data Sheet'!$B$18):T46),"ERR"))</f>
        <v>4.9565351932050588</v>
      </c>
      <c r="U47" s="67">
        <f ca="1" xml:space="preserve"> IF(U3 &lt;= 'Input Data Sheet'!$B$18, "xxx", IF(ISNUMBER(U46), SUMSQ(OFFSET($B$46, 0,'Input Data Sheet'!$B$18):U46),"ERR"))</f>
        <v>5.0544006634649339</v>
      </c>
      <c r="V47" s="67">
        <f ca="1" xml:space="preserve"> IF(V3 &lt;= 'Input Data Sheet'!$B$18, "xxx", IF(ISNUMBER(V46), SUMSQ(OFFSET($B$46, 0,'Input Data Sheet'!$B$18):V46),"ERR"))</f>
        <v>5.0737276318640845</v>
      </c>
      <c r="W47" s="67">
        <f ca="1" xml:space="preserve"> IF(W3 &lt;= 'Input Data Sheet'!$B$18, "xxx", IF(ISNUMBER(W46), SUMSQ(OFFSET($B$46, 0,'Input Data Sheet'!$B$18):W46),"ERR"))</f>
        <v>5.2372500990076993</v>
      </c>
      <c r="X47" s="67">
        <f ca="1" xml:space="preserve"> IF(X3 &lt;= 'Input Data Sheet'!$B$18, "xxx", IF(ISNUMBER(X46), SUMSQ(OFFSET($B$46, 0,'Input Data Sheet'!$B$18):X46),"ERR"))</f>
        <v>5.3448079529980221</v>
      </c>
      <c r="Y47" s="67">
        <f ca="1" xml:space="preserve"> IF(Y3 &lt;= 'Input Data Sheet'!$B$18, "xxx", IF(ISNUMBER(Y46), SUMSQ(OFFSET($B$46, 0,'Input Data Sheet'!$B$18):Y46),"ERR"))</f>
        <v>5.4213840959790165</v>
      </c>
      <c r="Z47" s="67">
        <f ca="1" xml:space="preserve"> IF(Z3 &lt;= 'Input Data Sheet'!$B$18, "xxx", IF(ISNUMBER(Z46), SUMSQ(OFFSET($B$46, 0,'Input Data Sheet'!$B$18):Z46),"ERR"))</f>
        <v>5.5625485314328449</v>
      </c>
      <c r="AA47" s="67">
        <f ca="1" xml:space="preserve"> IF(AA3 &lt;= 'Input Data Sheet'!$B$18, "xxx", IF(ISNUMBER(AA46), SUMSQ(OFFSET($B$46, 0,'Input Data Sheet'!$B$18):AA46),"ERR"))</f>
        <v>5.6183078191039701</v>
      </c>
      <c r="AB47" s="67">
        <f ca="1" xml:space="preserve"> IF(AB3 &lt;= 'Input Data Sheet'!$B$18, "xxx", IF(ISNUMBER(AB46), SUMSQ(OFFSET($B$46, 0,'Input Data Sheet'!$B$18):AB46),"ERR"))</f>
        <v>6.6124199744071106</v>
      </c>
      <c r="AC47" s="67" t="str">
        <f ca="1" xml:space="preserve"> IF(AC3 &lt;= 'Input Data Sheet'!$B$18, "xxx", IF(ISNUMBER(AC46), SUMSQ(OFFSET($B$46, 0,'Input Data Sheet'!$B$18):AC46),"ERR"))</f>
        <v>ERR</v>
      </c>
      <c r="AD47" s="67" t="str">
        <f ca="1" xml:space="preserve"> IF(AD3 &lt;= 'Input Data Sheet'!$B$18, "xxx", IF(ISNUMBER(AD46), SUMSQ(OFFSET($B$46, 0,'Input Data Sheet'!$B$18):AD46),"ERR"))</f>
        <v>ERR</v>
      </c>
      <c r="AE47" s="67" t="str">
        <f ca="1" xml:space="preserve"> IF(AE3 &lt;= 'Input Data Sheet'!$B$18, "xxx", IF(ISNUMBER(AE46), SUMSQ(OFFSET($B$46, 0,'Input Data Sheet'!$B$18):AE46),"ERR"))</f>
        <v>ERR</v>
      </c>
      <c r="AF47" s="67" t="str">
        <f ca="1" xml:space="preserve"> IF(AF3 &lt;= 'Input Data Sheet'!$B$18, "xxx", IF(ISNUMBER(AF46), SUMSQ(OFFSET($B$46, 0,'Input Data Sheet'!$B$18):AF46),"ERR"))</f>
        <v>ERR</v>
      </c>
      <c r="AG47" s="67" t="str">
        <f ca="1" xml:space="preserve"> IF(AG3 &lt;= 'Input Data Sheet'!$B$18, "xxx", IF(ISNUMBER(AG46), SUMSQ(OFFSET($B$46, 0,'Input Data Sheet'!$B$18):AG46),"ERR"))</f>
        <v>ERR</v>
      </c>
      <c r="AH47" s="67" t="str">
        <f ca="1" xml:space="preserve"> IF(AH3 &lt;= 'Input Data Sheet'!$B$18, "xxx", IF(ISNUMBER(AH46), SUMSQ(OFFSET($B$46, 0,'Input Data Sheet'!$B$18):AH46),"ERR"))</f>
        <v>ERR</v>
      </c>
      <c r="AI47" s="67" t="str">
        <f ca="1" xml:space="preserve"> IF(AI3 &lt;= 'Input Data Sheet'!$B$18, "xxx", IF(ISNUMBER(AI46), SUMSQ(OFFSET($B$46, 0,'Input Data Sheet'!$B$18):AI46),"ERR"))</f>
        <v>ERR</v>
      </c>
      <c r="AJ47" s="67" t="str">
        <f ca="1" xml:space="preserve"> IF(AJ3 &lt;= 'Input Data Sheet'!$B$18, "xxx", IF(ISNUMBER(AJ46), SUMSQ(OFFSET($B$46, 0,'Input Data Sheet'!$B$18):AJ46),"ERR"))</f>
        <v>ERR</v>
      </c>
      <c r="AK47" s="67" t="str">
        <f ca="1" xml:space="preserve"> IF(AK3 &lt;= 'Input Data Sheet'!$B$18, "xxx", IF(ISNUMBER(AK46), SUMSQ(OFFSET($B$46, 0,'Input Data Sheet'!$B$18):AK46),"ERR"))</f>
        <v>ERR</v>
      </c>
      <c r="AL47" s="67" t="str">
        <f ca="1" xml:space="preserve"> IF(AL3 &lt;= 'Input Data Sheet'!$B$18, "xxx", IF(ISNUMBER(AL46), SUMSQ(OFFSET($B$46, 0,'Input Data Sheet'!$B$18):AL46),"ERR"))</f>
        <v>ERR</v>
      </c>
      <c r="AM47" s="67" t="str">
        <f ca="1" xml:space="preserve"> IF(AM3 &lt;= 'Input Data Sheet'!$B$18, "xxx", IF(ISNUMBER(AM46), SUMSQ(OFFSET($B$46, 0,'Input Data Sheet'!$B$18):AM46),"ERR"))</f>
        <v>ERR</v>
      </c>
      <c r="AN47" s="67" t="str">
        <f ca="1" xml:space="preserve"> IF(AN3 &lt;= 'Input Data Sheet'!$B$18, "xxx", IF(ISNUMBER(AN46), SUMSQ(OFFSET($B$46, 0,'Input Data Sheet'!$B$18):AN46),"ERR"))</f>
        <v>ERR</v>
      </c>
      <c r="AO47" s="67" t="str">
        <f ca="1" xml:space="preserve"> IF(AO3 &lt;= 'Input Data Sheet'!$B$18, "xxx", IF(ISNUMBER(AO46), SUMSQ(OFFSET($B$46, 0,'Input Data Sheet'!$B$18):AO46),"ERR"))</f>
        <v>ERR</v>
      </c>
      <c r="AP47" s="67" t="str">
        <f ca="1" xml:space="preserve"> IF(AP3 &lt;= 'Input Data Sheet'!$B$18, "xxx", IF(ISNUMBER(AP46), SUMSQ(OFFSET($B$46, 0,'Input Data Sheet'!$B$18):AP46),"ERR"))</f>
        <v>ERR</v>
      </c>
      <c r="AQ47" s="67" t="str">
        <f ca="1" xml:space="preserve"> IF(AQ3 &lt;= 'Input Data Sheet'!$B$18, "xxx", IF(ISNUMBER(AQ46), SUMSQ(OFFSET($B$46, 0,'Input Data Sheet'!$B$18):AQ46),"ERR"))</f>
        <v>ERR</v>
      </c>
      <c r="AR47" s="67" t="str">
        <f ca="1" xml:space="preserve"> IF(AR3 &lt;= 'Input Data Sheet'!$B$18, "xxx", IF(ISNUMBER(AR46), SUMSQ(OFFSET($B$46, 0,'Input Data Sheet'!$B$18):AR46),"ERR"))</f>
        <v>ERR</v>
      </c>
      <c r="AS47" s="67" t="str">
        <f ca="1" xml:space="preserve"> IF(AS3 &lt;= 'Input Data Sheet'!$B$18, "xxx", IF(ISNUMBER(AS46), SUMSQ(OFFSET($B$46, 0,'Input Data Sheet'!$B$18):AS46),"ERR"))</f>
        <v>ERR</v>
      </c>
      <c r="AT47" s="67" t="str">
        <f ca="1" xml:space="preserve"> IF(AT3 &lt;= 'Input Data Sheet'!$B$18, "xxx", IF(ISNUMBER(AT46), SUMSQ(OFFSET($B$46, 0,'Input Data Sheet'!$B$18):AT46),"ERR"))</f>
        <v>ERR</v>
      </c>
      <c r="AU47" s="67" t="str">
        <f ca="1" xml:space="preserve"> IF(AU3 &lt;= 'Input Data Sheet'!$B$18, "xxx", IF(ISNUMBER(AU46), SUMSQ(OFFSET($B$46, 0,'Input Data Sheet'!$B$18):AU46),"ERR"))</f>
        <v>ERR</v>
      </c>
      <c r="AV47" s="67" t="str">
        <f ca="1" xml:space="preserve"> IF(AV3 &lt;= 'Input Data Sheet'!$B$18, "xxx", IF(ISNUMBER(AV46), SUMSQ(OFFSET($B$46, 0,'Input Data Sheet'!$B$18):AV46),"ERR"))</f>
        <v>ERR</v>
      </c>
      <c r="AW47" s="67" t="str">
        <f ca="1" xml:space="preserve"> IF(AW3 &lt;= 'Input Data Sheet'!$B$18, "xxx", IF(ISNUMBER(AW46), SUMSQ(OFFSET($B$46, 0,'Input Data Sheet'!$B$18):AW46),"ERR"))</f>
        <v>ERR</v>
      </c>
      <c r="AX47" s="67" t="str">
        <f ca="1" xml:space="preserve"> IF(AX3 &lt;= 'Input Data Sheet'!$B$18, "xxx", IF(ISNUMBER(AX46), SUMSQ(OFFSET($B$46, 0,'Input Data Sheet'!$B$18):AX46),"ERR"))</f>
        <v>ERR</v>
      </c>
      <c r="AY47" s="67" t="str">
        <f ca="1" xml:space="preserve"> IF(AY3 &lt;= 'Input Data Sheet'!$B$18, "xxx", IF(ISNUMBER(AY46), SUMSQ(OFFSET($B$46, 0,'Input Data Sheet'!$B$18):AY46),"ERR"))</f>
        <v>ERR</v>
      </c>
      <c r="AZ47" s="67" t="str">
        <f ca="1" xml:space="preserve"> IF(AZ3 &lt;= 'Input Data Sheet'!$B$18, "xxx", IF(ISNUMBER(AZ46), SUMSQ(OFFSET($B$46, 0,'Input Data Sheet'!$B$18):AZ46),"ERR"))</f>
        <v>ERR</v>
      </c>
      <c r="BA47" s="67" t="str">
        <f ca="1" xml:space="preserve"> IF(BA3 &lt;= 'Input Data Sheet'!$B$18, "xxx", IF(ISNUMBER(BA46), SUMSQ(OFFSET($B$46, 0,'Input Data Sheet'!$B$18):BA46),"ERR"))</f>
        <v>ERR</v>
      </c>
      <c r="BB47" s="67" t="str">
        <f ca="1" xml:space="preserve"> IF(BB3 &lt;= 'Input Data Sheet'!$B$18, "xxx", IF(ISNUMBER(BB46), SUMSQ(OFFSET($B$46, 0,'Input Data Sheet'!$B$18):BB46),"ERR"))</f>
        <v>ERR</v>
      </c>
    </row>
    <row r="48" spans="1:54" s="1" customFormat="1" x14ac:dyDescent="0.2">
      <c r="A48" s="69" t="s">
        <v>57</v>
      </c>
      <c r="B48" s="58" t="s">
        <v>56</v>
      </c>
      <c r="C48" s="58" t="s">
        <v>56</v>
      </c>
      <c r="D48" s="58">
        <f ca="1" xml:space="preserve"> IF(C47 = "xxx", #N/A, IF(ISNUMBER(D45),-(SUM(OFFSET($C$46, 0, 'Input Data Sheet'!$B$18):D46))*D45*2,#N/A))</f>
        <v>-0.53900740025113902</v>
      </c>
      <c r="E48" s="58">
        <f ca="1" xml:space="preserve"> IF(D47 = "xxx", #N/A, IF(ISNUMBER(E45),-(SUM(OFFSET($C$46, 0, 'Input Data Sheet'!$B$18):E46))*E45*2,#N/A))</f>
        <v>-1.9531555772267972</v>
      </c>
      <c r="F48" s="58">
        <f ca="1" xml:space="preserve"> IF(E47 = "xxx", #N/A, IF(ISNUMBER(F45),-(SUM(OFFSET($C$46, 0, 'Input Data Sheet'!$B$18):F46))*F45*2,#N/A))</f>
        <v>-2.8027762895624688</v>
      </c>
      <c r="G48" s="58">
        <f ca="1" xml:space="preserve"> IF(F47 = "xxx", #N/A, IF(ISNUMBER(G45),-(SUM(OFFSET($C$46, 0, 'Input Data Sheet'!$B$18):G46))*G45*2,#N/A))</f>
        <v>-3.2835305055307247</v>
      </c>
      <c r="H48" s="58">
        <f ca="1" xml:space="preserve"> IF(G47 = "xxx", #N/A, IF(ISNUMBER(H45),-(SUM(OFFSET($C$46, 0, 'Input Data Sheet'!$B$18):H46))*H45*2,#N/A))</f>
        <v>-1.6396765091635925</v>
      </c>
      <c r="I48" s="58">
        <f ca="1" xml:space="preserve"> IF(H47 = "xxx", #N/A, IF(ISNUMBER(I45),-(SUM(OFFSET($C$46, 0, 'Input Data Sheet'!$B$18):I46))*I45*2,#N/A))</f>
        <v>-1.5181440757295077</v>
      </c>
      <c r="J48" s="58">
        <f ca="1" xml:space="preserve"> IF(I47 = "xxx", #N/A, IF(ISNUMBER(J45),-(SUM(OFFSET($C$46, 0, 'Input Data Sheet'!$B$18):J46))*J45*2,#N/A))</f>
        <v>-2.1518977356264095</v>
      </c>
      <c r="K48" s="58">
        <f ca="1" xml:space="preserve"> IF(J47 = "xxx", #N/A, IF(ISNUMBER(K45),-(SUM(OFFSET($C$46, 0, 'Input Data Sheet'!$B$18):K46))*K45*2,#N/A))</f>
        <v>-1.3692230415126505</v>
      </c>
      <c r="L48" s="58">
        <f ca="1" xml:space="preserve"> IF(K47 = "xxx", #N/A, IF(ISNUMBER(L45),-(SUM(OFFSET($C$46, 0, 'Input Data Sheet'!$B$18):L46))*L45*2,#N/A))</f>
        <v>-1.2202276334654225</v>
      </c>
      <c r="M48" s="58">
        <f ca="1" xml:space="preserve"> IF(L47 = "xxx", #N/A, IF(ISNUMBER(M45),-(SUM(OFFSET($C$46, 0, 'Input Data Sheet'!$B$18):M46))*M45*2,#N/A))</f>
        <v>-1.5272691517712049</v>
      </c>
      <c r="N48" s="58">
        <f ca="1" xml:space="preserve"> IF(M47 = "xxx", #N/A, IF(ISNUMBER(N45),-(SUM(OFFSET($C$46, 0, 'Input Data Sheet'!$B$18):N46))*N45*2,#N/A))</f>
        <v>-1.9450157103796739</v>
      </c>
      <c r="O48" s="58">
        <f ca="1" xml:space="preserve"> IF(N47 = "xxx", #N/A, IF(ISNUMBER(O45),-(SUM(OFFSET($C$46, 0, 'Input Data Sheet'!$B$18):O46))*O45*2,#N/A))</f>
        <v>-3.1916307969137958</v>
      </c>
      <c r="P48" s="58">
        <f ca="1" xml:space="preserve"> IF(O47 = "xxx", #N/A, IF(ISNUMBER(P45),-(SUM(OFFSET($C$46, 0, 'Input Data Sheet'!$B$18):P46))*P45*2,#N/A))</f>
        <v>-3.0775026710983648</v>
      </c>
      <c r="Q48" s="58">
        <f ca="1" xml:space="preserve"> IF(P47 = "xxx", #N/A, IF(ISNUMBER(Q45),-(SUM(OFFSET($C$46, 0, 'Input Data Sheet'!$B$18):Q46))*Q45*2,#N/A))</f>
        <v>-2.5158040505376387</v>
      </c>
      <c r="R48" s="58">
        <f ca="1" xml:space="preserve"> IF(Q47 = "xxx", #N/A, IF(ISNUMBER(R45),-(SUM(OFFSET($C$46, 0, 'Input Data Sheet'!$B$18):R46))*R45*2,#N/A))</f>
        <v>-1.7629630268114098</v>
      </c>
      <c r="S48" s="58">
        <f ca="1" xml:space="preserve"> IF(R47 = "xxx", #N/A, IF(ISNUMBER(S45),-(SUM(OFFSET($C$46, 0, 'Input Data Sheet'!$B$18):S46))*S45*2,#N/A))</f>
        <v>-0.97314556860233314</v>
      </c>
      <c r="T48" s="58">
        <f ca="1" xml:space="preserve"> IF(S47 = "xxx", #N/A, IF(ISNUMBER(T45),-(SUM(OFFSET($C$46, 0, 'Input Data Sheet'!$B$18):T46))*T45*2,#N/A))</f>
        <v>-0.73807689917615626</v>
      </c>
      <c r="U48" s="58">
        <f ca="1" xml:space="preserve"> IF(T47 = "xxx", #N/A, IF(ISNUMBER(U45),-(SUM(OFFSET($C$46, 0, 'Input Data Sheet'!$B$18):U46))*U45*2,#N/A))</f>
        <v>-0.88610930142888056</v>
      </c>
      <c r="V48" s="58">
        <f ca="1" xml:space="preserve"> IF(U47 = "xxx", #N/A, IF(ISNUMBER(V45),-(SUM(OFFSET($C$46, 0, 'Input Data Sheet'!$B$18):V46))*V45*2,#N/A))</f>
        <v>-0.92572178370372749</v>
      </c>
      <c r="W48" s="58">
        <f ca="1" xml:space="preserve"> IF(V47 = "xxx", #N/A, IF(ISNUMBER(W45),-(SUM(OFFSET($C$46, 0, 'Input Data Sheet'!$B$18):W46))*W45*2,#N/A))</f>
        <v>-1.1115379514925221</v>
      </c>
      <c r="X48" s="58">
        <f ca="1" xml:space="preserve"> IF(W47 = "xxx", #N/A, IF(ISNUMBER(X45),-(SUM(OFFSET($C$46, 0, 'Input Data Sheet'!$B$18):X46))*X45*2,#N/A))</f>
        <v>-1.2553113268146658</v>
      </c>
      <c r="Y48" s="58">
        <f ca="1" xml:space="preserve"> IF(X47 = "xxx", #N/A, IF(ISNUMBER(Y45),-(SUM(OFFSET($C$46, 0, 'Input Data Sheet'!$B$18):Y46))*Y45*2,#N/A))</f>
        <v>-1.3735477984793474</v>
      </c>
      <c r="Z48" s="58">
        <f ca="1" xml:space="preserve"> IF(Y47 = "xxx", #N/A, IF(ISNUMBER(Z45),-(SUM(OFFSET($C$46, 0, 'Input Data Sheet'!$B$18):Z46))*Z45*2,#N/A))</f>
        <v>-1.0696729715172721</v>
      </c>
      <c r="AA48" s="58">
        <f ca="1" xml:space="preserve"> IF(Z47 = "xxx", #N/A, IF(ISNUMBER(AA45),-(SUM(OFFSET($C$46, 0, 'Input Data Sheet'!$B$18):AA46))*AA45*2,#N/A))</f>
        <v>-1.1612882789132037</v>
      </c>
      <c r="AB48" s="58">
        <f ca="1" xml:space="preserve"> IF(AA47 = "xxx", #N/A, IF(ISNUMBER(AB45),-(SUM(OFFSET($C$46, 0, 'Input Data Sheet'!$B$18):AB46))*AB45*2,#N/A))</f>
        <v>-1.618471334915895</v>
      </c>
      <c r="AC48" s="58" t="e">
        <f ca="1" xml:space="preserve"> IF(AB47 = "xxx", #N/A, IF(ISNUMBER(AC45),-(SUM(OFFSET($C$46, 0, 'Input Data Sheet'!$B$18):AC46))*AC45*2,#N/A))</f>
        <v>#N/A</v>
      </c>
      <c r="AD48" s="58" t="e">
        <f ca="1" xml:space="preserve"> IF(AC47 = "xxx", #N/A, IF(ISNUMBER(AD45),-(SUM(OFFSET($C$46, 0, 'Input Data Sheet'!$B$18):AD46))*AD45*2,#N/A))</f>
        <v>#N/A</v>
      </c>
      <c r="AE48" s="58" t="e">
        <f ca="1" xml:space="preserve"> IF(AD47 = "xxx", #N/A, IF(ISNUMBER(AE45),-(SUM(OFFSET($C$46, 0, 'Input Data Sheet'!$B$18):AE46))*AE45*2,#N/A))</f>
        <v>#N/A</v>
      </c>
      <c r="AF48" s="58" t="e">
        <f ca="1" xml:space="preserve"> IF(AE47 = "xxx", #N/A, IF(ISNUMBER(AF45),-(SUM(OFFSET($C$46, 0, 'Input Data Sheet'!$B$18):AF46))*AF45*2,#N/A))</f>
        <v>#N/A</v>
      </c>
      <c r="AG48" s="58" t="e">
        <f ca="1" xml:space="preserve"> IF(AF47 = "xxx", #N/A, IF(ISNUMBER(AG45),-(SUM(OFFSET($C$46, 0, 'Input Data Sheet'!$B$18):AG46))*AG45*2,#N/A))</f>
        <v>#N/A</v>
      </c>
      <c r="AH48" s="58" t="e">
        <f ca="1" xml:space="preserve"> IF(AG47 = "xxx", #N/A, IF(ISNUMBER(AH45),-(SUM(OFFSET($C$46, 0, 'Input Data Sheet'!$B$18):AH46))*AH45*2,#N/A))</f>
        <v>#N/A</v>
      </c>
      <c r="AI48" s="58" t="e">
        <f ca="1" xml:space="preserve"> IF(AH47 = "xxx", #N/A, IF(ISNUMBER(AI45),-(SUM(OFFSET($C$46, 0, 'Input Data Sheet'!$B$18):AI46))*AI45*2,#N/A))</f>
        <v>#N/A</v>
      </c>
      <c r="AJ48" s="58" t="e">
        <f ca="1" xml:space="preserve"> IF(AI47 = "xxx", #N/A, IF(ISNUMBER(AJ45),-(SUM(OFFSET($C$46, 0, 'Input Data Sheet'!$B$18):AJ46))*AJ45*2,#N/A))</f>
        <v>#N/A</v>
      </c>
      <c r="AK48" s="58" t="e">
        <f ca="1" xml:space="preserve"> IF(AJ47 = "xxx", #N/A, IF(ISNUMBER(AK45),-(SUM(OFFSET($C$46, 0, 'Input Data Sheet'!$B$18):AK46))*AK45*2,#N/A))</f>
        <v>#N/A</v>
      </c>
      <c r="AL48" s="58" t="e">
        <f ca="1" xml:space="preserve"> IF(AK47 = "xxx", #N/A, IF(ISNUMBER(AL45),-(SUM(OFFSET($C$46, 0, 'Input Data Sheet'!$B$18):AL46))*AL45*2,#N/A))</f>
        <v>#N/A</v>
      </c>
      <c r="AM48" s="58" t="e">
        <f ca="1" xml:space="preserve"> IF(AL47 = "xxx", #N/A, IF(ISNUMBER(AM45),-(SUM(OFFSET($C$46, 0, 'Input Data Sheet'!$B$18):AM46))*AM45*2,#N/A))</f>
        <v>#N/A</v>
      </c>
      <c r="AN48" s="58" t="e">
        <f ca="1" xml:space="preserve"> IF(AM47 = "xxx", #N/A, IF(ISNUMBER(AN45),-(SUM(OFFSET($C$46, 0, 'Input Data Sheet'!$B$18):AN46))*AN45*2,#N/A))</f>
        <v>#N/A</v>
      </c>
      <c r="AO48" s="58" t="e">
        <f ca="1" xml:space="preserve"> IF(AN47 = "xxx", #N/A, IF(ISNUMBER(AO45),-(SUM(OFFSET($C$46, 0, 'Input Data Sheet'!$B$18):AO46))*AO45*2,#N/A))</f>
        <v>#N/A</v>
      </c>
      <c r="AP48" s="58" t="e">
        <f ca="1" xml:space="preserve"> IF(AO47 = "xxx", #N/A, IF(ISNUMBER(AP45),-(SUM(OFFSET($C$46, 0, 'Input Data Sheet'!$B$18):AP46))*AP45*2,#N/A))</f>
        <v>#N/A</v>
      </c>
      <c r="AQ48" s="58" t="e">
        <f ca="1" xml:space="preserve"> IF(AP47 = "xxx", #N/A, IF(ISNUMBER(AQ45),-(SUM(OFFSET($C$46, 0, 'Input Data Sheet'!$B$18):AQ46))*AQ45*2,#N/A))</f>
        <v>#N/A</v>
      </c>
      <c r="AR48" s="58" t="e">
        <f ca="1" xml:space="preserve"> IF(AQ47 = "xxx", #N/A, IF(ISNUMBER(AR45),-(SUM(OFFSET($C$46, 0, 'Input Data Sheet'!$B$18):AR46))*AR45*2,#N/A))</f>
        <v>#N/A</v>
      </c>
      <c r="AS48" s="58" t="e">
        <f ca="1" xml:space="preserve"> IF(AR47 = "xxx", #N/A, IF(ISNUMBER(AS45),-(SUM(OFFSET($C$46, 0, 'Input Data Sheet'!$B$18):AS46))*AS45*2,#N/A))</f>
        <v>#N/A</v>
      </c>
      <c r="AT48" s="58" t="e">
        <f ca="1" xml:space="preserve"> IF(AS47 = "xxx", #N/A, IF(ISNUMBER(AT45),-(SUM(OFFSET($C$46, 0, 'Input Data Sheet'!$B$18):AT46))*AT45*2,#N/A))</f>
        <v>#N/A</v>
      </c>
      <c r="AU48" s="58" t="e">
        <f ca="1" xml:space="preserve"> IF(AT47 = "xxx", #N/A, IF(ISNUMBER(AU45),-(SUM(OFFSET($C$46, 0, 'Input Data Sheet'!$B$18):AU46))*AU45*2,#N/A))</f>
        <v>#N/A</v>
      </c>
      <c r="AV48" s="58" t="e">
        <f ca="1" xml:space="preserve"> IF(AU47 = "xxx", #N/A, IF(ISNUMBER(AV45),-(SUM(OFFSET($C$46, 0, 'Input Data Sheet'!$B$18):AV46))*AV45*2,#N/A))</f>
        <v>#N/A</v>
      </c>
      <c r="AW48" s="58" t="e">
        <f ca="1" xml:space="preserve"> IF(AV47 = "xxx", #N/A, IF(ISNUMBER(AW45),-(SUM(OFFSET($C$46, 0, 'Input Data Sheet'!$B$18):AW46))*AW45*2,#N/A))</f>
        <v>#N/A</v>
      </c>
      <c r="AX48" s="58" t="e">
        <f ca="1" xml:space="preserve"> IF(AW47 = "xxx", #N/A, IF(ISNUMBER(AX45),-(SUM(OFFSET($C$46, 0, 'Input Data Sheet'!$B$18):AX46))*AX45*2,#N/A))</f>
        <v>#N/A</v>
      </c>
      <c r="AY48" s="58" t="e">
        <f ca="1" xml:space="preserve"> IF(AX47 = "xxx", #N/A, IF(ISNUMBER(AY45),-(SUM(OFFSET($C$46, 0, 'Input Data Sheet'!$B$18):AY46))*AY45*2,#N/A))</f>
        <v>#N/A</v>
      </c>
      <c r="AZ48" s="58" t="e">
        <f ca="1" xml:space="preserve"> IF(AY47 = "xxx", #N/A, IF(ISNUMBER(AZ45),-(SUM(OFFSET($C$46, 0, 'Input Data Sheet'!$B$18):AZ46))*AZ45*2,#N/A))</f>
        <v>#N/A</v>
      </c>
      <c r="BA48" s="58" t="e">
        <f ca="1" xml:space="preserve"> IF(AZ47 = "xxx", #N/A, IF(ISNUMBER(BA45),-(SUM(OFFSET($C$46, 0, 'Input Data Sheet'!$B$18):BA46))*BA45*2,#N/A))</f>
        <v>#N/A</v>
      </c>
      <c r="BB48" s="58" t="e">
        <f ca="1" xml:space="preserve"> IF(BA47 = "xxx", #N/A, IF(ISNUMBER(BB45),-(SUM(OFFSET($C$46, 0, 'Input Data Sheet'!$B$18):BB46))*BB45*2,#N/A))</f>
        <v>#N/A</v>
      </c>
    </row>
    <row r="49" spans="1:54" s="1" customFormat="1" x14ac:dyDescent="0.2">
      <c r="A49" s="69" t="s">
        <v>58</v>
      </c>
      <c r="B49" s="58" t="s">
        <v>56</v>
      </c>
      <c r="C49" s="58" t="s">
        <v>56</v>
      </c>
      <c r="D49" s="58">
        <f ca="1" xml:space="preserve"> IF(C47 = "xxx", #N/A, IF(ISNUMBER(D45), D3 * D45^2,#N/A))</f>
        <v>0.27906592295615157</v>
      </c>
      <c r="E49" s="58">
        <f t="shared" ref="E49:BB49" ca="1" si="42" xml:space="preserve"> IF(D47 = "xxx", #N/A, IF(ISNUMBER(E45), E3 * E45^2,#N/A))</f>
        <v>0.94527451303657983</v>
      </c>
      <c r="F49" s="58">
        <f t="shared" ca="1" si="42"/>
        <v>1.3761972423966626</v>
      </c>
      <c r="G49" s="58">
        <f t="shared" ca="1" si="42"/>
        <v>1.6105288255787251</v>
      </c>
      <c r="H49" s="58">
        <f t="shared" ca="1" si="42"/>
        <v>0.60896989151252967</v>
      </c>
      <c r="I49" s="58">
        <f t="shared" ca="1" si="42"/>
        <v>0.6479968300257184</v>
      </c>
      <c r="J49" s="58">
        <f t="shared" ca="1" si="42"/>
        <v>1.0053935050567571</v>
      </c>
      <c r="K49" s="58">
        <f t="shared" ca="1" si="42"/>
        <v>0.58236047005009706</v>
      </c>
      <c r="L49" s="58">
        <f t="shared" ca="1" si="42"/>
        <v>0.50576533066405016</v>
      </c>
      <c r="M49" s="58">
        <f t="shared" ca="1" si="42"/>
        <v>0.65665888272040029</v>
      </c>
      <c r="N49" s="58">
        <f t="shared" ca="1" si="42"/>
        <v>0.86142228761690554</v>
      </c>
      <c r="O49" s="58">
        <f t="shared" ca="1" si="42"/>
        <v>1.4384031483278035</v>
      </c>
      <c r="P49" s="58">
        <f t="shared" ca="1" si="42"/>
        <v>1.4895515692691934</v>
      </c>
      <c r="Q49" s="58">
        <f t="shared" ca="1" si="42"/>
        <v>1.1042850560428781</v>
      </c>
      <c r="R49" s="58">
        <f t="shared" ca="1" si="42"/>
        <v>0.70251119174901888</v>
      </c>
      <c r="S49" s="58">
        <f t="shared" ca="1" si="42"/>
        <v>0.3063180941699542</v>
      </c>
      <c r="T49" s="58">
        <f t="shared" ca="1" si="42"/>
        <v>0.21728314134118693</v>
      </c>
      <c r="U49" s="58">
        <f t="shared" ca="1" si="42"/>
        <v>0.2766493824831826</v>
      </c>
      <c r="V49" s="58">
        <f t="shared" ca="1" si="42"/>
        <v>0.29506153147013814</v>
      </c>
      <c r="W49" s="58">
        <f t="shared" ca="1" si="42"/>
        <v>0.36508032166646265</v>
      </c>
      <c r="X49" s="58">
        <f t="shared" ca="1" si="42"/>
        <v>0.41991866091893837</v>
      </c>
      <c r="Y49" s="58">
        <f t="shared" ca="1" si="42"/>
        <v>0.46697861368064408</v>
      </c>
      <c r="Z49" s="58">
        <f t="shared" ca="1" si="42"/>
        <v>0.34760728711036654</v>
      </c>
      <c r="AA49" s="58">
        <f t="shared" ca="1" si="42"/>
        <v>0.38479375938201332</v>
      </c>
      <c r="AB49" s="58">
        <f t="shared" ca="1" si="42"/>
        <v>0.52825594306184942</v>
      </c>
      <c r="AC49" s="58" t="e">
        <f t="shared" ca="1" si="42"/>
        <v>#N/A</v>
      </c>
      <c r="AD49" s="58" t="e">
        <f t="shared" ca="1" si="42"/>
        <v>#N/A</v>
      </c>
      <c r="AE49" s="58" t="e">
        <f t="shared" ca="1" si="42"/>
        <v>#N/A</v>
      </c>
      <c r="AF49" s="58" t="e">
        <f t="shared" ca="1" si="42"/>
        <v>#N/A</v>
      </c>
      <c r="AG49" s="58" t="e">
        <f t="shared" ca="1" si="42"/>
        <v>#N/A</v>
      </c>
      <c r="AH49" s="58" t="e">
        <f t="shared" ca="1" si="42"/>
        <v>#N/A</v>
      </c>
      <c r="AI49" s="58" t="e">
        <f t="shared" ca="1" si="42"/>
        <v>#N/A</v>
      </c>
      <c r="AJ49" s="58" t="e">
        <f t="shared" ca="1" si="42"/>
        <v>#N/A</v>
      </c>
      <c r="AK49" s="58" t="e">
        <f t="shared" ca="1" si="42"/>
        <v>#N/A</v>
      </c>
      <c r="AL49" s="58" t="e">
        <f t="shared" ca="1" si="42"/>
        <v>#N/A</v>
      </c>
      <c r="AM49" s="58" t="e">
        <f t="shared" ca="1" si="42"/>
        <v>#N/A</v>
      </c>
      <c r="AN49" s="58" t="e">
        <f t="shared" ca="1" si="42"/>
        <v>#N/A</v>
      </c>
      <c r="AO49" s="58" t="e">
        <f t="shared" ca="1" si="42"/>
        <v>#N/A</v>
      </c>
      <c r="AP49" s="58" t="e">
        <f t="shared" ca="1" si="42"/>
        <v>#N/A</v>
      </c>
      <c r="AQ49" s="58" t="e">
        <f t="shared" ca="1" si="42"/>
        <v>#N/A</v>
      </c>
      <c r="AR49" s="58" t="e">
        <f t="shared" ca="1" si="42"/>
        <v>#N/A</v>
      </c>
      <c r="AS49" s="58" t="e">
        <f t="shared" ca="1" si="42"/>
        <v>#N/A</v>
      </c>
      <c r="AT49" s="58" t="e">
        <f t="shared" ca="1" si="42"/>
        <v>#N/A</v>
      </c>
      <c r="AU49" s="58" t="e">
        <f t="shared" ca="1" si="42"/>
        <v>#N/A</v>
      </c>
      <c r="AV49" s="58" t="e">
        <f t="shared" ca="1" si="42"/>
        <v>#N/A</v>
      </c>
      <c r="AW49" s="58" t="e">
        <f t="shared" ca="1" si="42"/>
        <v>#N/A</v>
      </c>
      <c r="AX49" s="58" t="e">
        <f t="shared" ca="1" si="42"/>
        <v>#N/A</v>
      </c>
      <c r="AY49" s="58" t="e">
        <f t="shared" ca="1" si="42"/>
        <v>#N/A</v>
      </c>
      <c r="AZ49" s="58" t="e">
        <f t="shared" ca="1" si="42"/>
        <v>#N/A</v>
      </c>
      <c r="BA49" s="58" t="e">
        <f t="shared" ca="1" si="42"/>
        <v>#N/A</v>
      </c>
      <c r="BB49" s="58" t="e">
        <f t="shared" ca="1" si="42"/>
        <v>#N/A</v>
      </c>
    </row>
    <row r="50" spans="1:54" s="1" customFormat="1" x14ac:dyDescent="0.2">
      <c r="A50" s="69" t="s">
        <v>59</v>
      </c>
      <c r="B50" s="58" t="s">
        <v>56</v>
      </c>
      <c r="C50" s="58" t="s">
        <v>56</v>
      </c>
      <c r="D50" s="58">
        <f ca="1" xml:space="preserve"> IF(C47 = "xxx", #N/A, IF(ISNUMBER(D45), SUM(D47:D49),#N/A))</f>
        <v>7.0917188393321118E-2</v>
      </c>
      <c r="E50" s="58">
        <f t="shared" ref="E50:BB50" ca="1" si="43" xml:space="preserve"> IF(D47 = "xxx", #N/A, IF(ISNUMBER(E45), SUM(E47:E49),#N/A))</f>
        <v>0.35985799223742054</v>
      </c>
      <c r="F50" s="58">
        <f t="shared" ca="1" si="43"/>
        <v>0.36290519242678698</v>
      </c>
      <c r="G50" s="58">
        <f t="shared" ca="1" si="43"/>
        <v>0.37007570634755305</v>
      </c>
      <c r="H50" s="58">
        <f t="shared" ca="1" si="43"/>
        <v>1.114364365363717</v>
      </c>
      <c r="I50" s="58">
        <f t="shared" ca="1" si="43"/>
        <v>1.2810915111970502</v>
      </c>
      <c r="J50" s="58">
        <f t="shared" ca="1" si="43"/>
        <v>1.2965642085894529</v>
      </c>
      <c r="K50" s="58">
        <f t="shared" ca="1" si="43"/>
        <v>1.7743515504235541</v>
      </c>
      <c r="L50" s="58">
        <f t="shared" ca="1" si="43"/>
        <v>1.8472170854702743</v>
      </c>
      <c r="M50" s="58">
        <f t="shared" ca="1" si="43"/>
        <v>1.8612502864188791</v>
      </c>
      <c r="N50" s="58">
        <f t="shared" ca="1" si="43"/>
        <v>1.9025809055664422</v>
      </c>
      <c r="O50" s="58">
        <f t="shared" ca="1" si="43"/>
        <v>2.5965817674260774</v>
      </c>
      <c r="P50" s="58">
        <f t="shared" ca="1" si="43"/>
        <v>2.7682691550967817</v>
      </c>
      <c r="Q50" s="58">
        <f t="shared" ca="1" si="43"/>
        <v>2.9513161049114593</v>
      </c>
      <c r="R50" s="58">
        <f t="shared" ca="1" si="43"/>
        <v>3.4867170665228082</v>
      </c>
      <c r="S50" s="58">
        <f t="shared" ca="1" si="43"/>
        <v>4.2189873433803395</v>
      </c>
      <c r="T50" s="58">
        <f t="shared" ca="1" si="43"/>
        <v>4.4357414353700895</v>
      </c>
      <c r="U50" s="58">
        <f t="shared" ca="1" si="43"/>
        <v>4.4449407445192364</v>
      </c>
      <c r="V50" s="58">
        <f t="shared" ca="1" si="43"/>
        <v>4.4430673796304951</v>
      </c>
      <c r="W50" s="58">
        <f t="shared" ca="1" si="43"/>
        <v>4.4907924691816401</v>
      </c>
      <c r="X50" s="58">
        <f t="shared" ca="1" si="43"/>
        <v>4.5094152871022946</v>
      </c>
      <c r="Y50" s="58">
        <f t="shared" ca="1" si="43"/>
        <v>4.5148149111803138</v>
      </c>
      <c r="Z50" s="58">
        <f t="shared" ca="1" si="43"/>
        <v>4.8404828470259398</v>
      </c>
      <c r="AA50" s="58">
        <f t="shared" ca="1" si="43"/>
        <v>4.8418132995727801</v>
      </c>
      <c r="AB50" s="58">
        <f t="shared" ca="1" si="43"/>
        <v>5.5222045825530648</v>
      </c>
      <c r="AC50" s="58" t="e">
        <f t="shared" ca="1" si="43"/>
        <v>#N/A</v>
      </c>
      <c r="AD50" s="58" t="e">
        <f t="shared" ca="1" si="43"/>
        <v>#N/A</v>
      </c>
      <c r="AE50" s="58" t="e">
        <f t="shared" ca="1" si="43"/>
        <v>#N/A</v>
      </c>
      <c r="AF50" s="58" t="e">
        <f t="shared" ca="1" si="43"/>
        <v>#N/A</v>
      </c>
      <c r="AG50" s="58" t="e">
        <f t="shared" ca="1" si="43"/>
        <v>#N/A</v>
      </c>
      <c r="AH50" s="58" t="e">
        <f t="shared" ca="1" si="43"/>
        <v>#N/A</v>
      </c>
      <c r="AI50" s="58" t="e">
        <f t="shared" ca="1" si="43"/>
        <v>#N/A</v>
      </c>
      <c r="AJ50" s="58" t="e">
        <f t="shared" ca="1" si="43"/>
        <v>#N/A</v>
      </c>
      <c r="AK50" s="58" t="e">
        <f t="shared" ca="1" si="43"/>
        <v>#N/A</v>
      </c>
      <c r="AL50" s="58" t="e">
        <f t="shared" ca="1" si="43"/>
        <v>#N/A</v>
      </c>
      <c r="AM50" s="58" t="e">
        <f t="shared" ca="1" si="43"/>
        <v>#N/A</v>
      </c>
      <c r="AN50" s="58" t="e">
        <f t="shared" ca="1" si="43"/>
        <v>#N/A</v>
      </c>
      <c r="AO50" s="58" t="e">
        <f t="shared" ca="1" si="43"/>
        <v>#N/A</v>
      </c>
      <c r="AP50" s="58" t="e">
        <f t="shared" ca="1" si="43"/>
        <v>#N/A</v>
      </c>
      <c r="AQ50" s="58" t="e">
        <f t="shared" ca="1" si="43"/>
        <v>#N/A</v>
      </c>
      <c r="AR50" s="58" t="e">
        <f t="shared" ca="1" si="43"/>
        <v>#N/A</v>
      </c>
      <c r="AS50" s="58" t="e">
        <f t="shared" ca="1" si="43"/>
        <v>#N/A</v>
      </c>
      <c r="AT50" s="58" t="e">
        <f t="shared" ca="1" si="43"/>
        <v>#N/A</v>
      </c>
      <c r="AU50" s="58" t="e">
        <f t="shared" ca="1" si="43"/>
        <v>#N/A</v>
      </c>
      <c r="AV50" s="58" t="e">
        <f t="shared" ca="1" si="43"/>
        <v>#N/A</v>
      </c>
      <c r="AW50" s="58" t="e">
        <f t="shared" ca="1" si="43"/>
        <v>#N/A</v>
      </c>
      <c r="AX50" s="58" t="e">
        <f t="shared" ca="1" si="43"/>
        <v>#N/A</v>
      </c>
      <c r="AY50" s="58" t="e">
        <f t="shared" ca="1" si="43"/>
        <v>#N/A</v>
      </c>
      <c r="AZ50" s="58" t="e">
        <f t="shared" ca="1" si="43"/>
        <v>#N/A</v>
      </c>
      <c r="BA50" s="58" t="e">
        <f t="shared" ca="1" si="43"/>
        <v>#N/A</v>
      </c>
      <c r="BB50" s="58" t="e">
        <f t="shared" ca="1" si="43"/>
        <v>#N/A</v>
      </c>
    </row>
    <row r="51" spans="1:54" x14ac:dyDescent="0.2">
      <c r="A51" s="69" t="s">
        <v>42</v>
      </c>
      <c r="B51" s="80" t="s">
        <v>56</v>
      </c>
      <c r="C51" s="80" t="s">
        <v>56</v>
      </c>
      <c r="D51" s="80">
        <f ca="1" xml:space="preserve"> IF(C47 = "xxx", #N/A, IF(ISNUMBER(D46), (D50 / (D3 - 1))^0.5,#N/A))</f>
        <v>0.26630281334098055</v>
      </c>
      <c r="E51" s="80">
        <f t="shared" ref="E51:BB51" ca="1" si="44" xml:space="preserve"> IF(D47 = "xxx", #N/A, IF(ISNUMBER(E46), (E50 / (E3 - 1))^0.5,#N/A))</f>
        <v>0.42418038158159821</v>
      </c>
      <c r="F51" s="80">
        <f t="shared" ca="1" si="44"/>
        <v>0.34780511421713695</v>
      </c>
      <c r="G51" s="80">
        <f t="shared" ca="1" si="44"/>
        <v>0.3041692400406199</v>
      </c>
      <c r="H51" s="80">
        <f t="shared" ca="1" si="44"/>
        <v>0.47209413581693999</v>
      </c>
      <c r="I51" s="80">
        <f t="shared" ca="1" si="44"/>
        <v>0.46207710597493901</v>
      </c>
      <c r="J51" s="80">
        <f t="shared" ca="1" si="44"/>
        <v>0.43037595003661838</v>
      </c>
      <c r="K51" s="80">
        <f t="shared" ca="1" si="44"/>
        <v>0.47095004385066602</v>
      </c>
      <c r="L51" s="80">
        <f t="shared" ca="1" si="44"/>
        <v>0.45304121537673642</v>
      </c>
      <c r="M51" s="80">
        <f t="shared" ca="1" si="44"/>
        <v>0.43142210031694933</v>
      </c>
      <c r="N51" s="80">
        <f t="shared" ca="1" si="44"/>
        <v>0.41588688426787424</v>
      </c>
      <c r="O51" s="80">
        <f t="shared" ca="1" si="44"/>
        <v>0.46516858659218718</v>
      </c>
      <c r="P51" s="80">
        <f t="shared" ca="1" si="44"/>
        <v>0.46145832006941961</v>
      </c>
      <c r="Q51" s="80">
        <f t="shared" ca="1" si="44"/>
        <v>0.45913864268645627</v>
      </c>
      <c r="R51" s="80">
        <f t="shared" ca="1" si="44"/>
        <v>0.48212841073188573</v>
      </c>
      <c r="S51" s="80">
        <f t="shared" ca="1" si="44"/>
        <v>0.51350434171608639</v>
      </c>
      <c r="T51" s="80">
        <f t="shared" ca="1" si="44"/>
        <v>0.51080912950580259</v>
      </c>
      <c r="U51" s="80">
        <f t="shared" ca="1" si="44"/>
        <v>0.49693173824308196</v>
      </c>
      <c r="V51" s="80">
        <f t="shared" ca="1" si="44"/>
        <v>0.48357590051562716</v>
      </c>
      <c r="W51" s="80">
        <f t="shared" ca="1" si="44"/>
        <v>0.47385612105266933</v>
      </c>
      <c r="X51" s="80">
        <f t="shared" ca="1" si="44"/>
        <v>0.46339406695660817</v>
      </c>
      <c r="Y51" s="80">
        <f t="shared" ca="1" si="44"/>
        <v>0.45301088242900428</v>
      </c>
      <c r="Z51" s="80">
        <f t="shared" ca="1" si="44"/>
        <v>0.45875459230142812</v>
      </c>
      <c r="AA51" s="80">
        <f t="shared" ca="1" si="44"/>
        <v>0.4491572339565873</v>
      </c>
      <c r="AB51" s="80">
        <f t="shared" ca="1" si="44"/>
        <v>0.46998742887669093</v>
      </c>
      <c r="AC51" s="80" t="e">
        <f t="shared" ca="1" si="44"/>
        <v>#N/A</v>
      </c>
      <c r="AD51" s="80" t="e">
        <f t="shared" ca="1" si="44"/>
        <v>#N/A</v>
      </c>
      <c r="AE51" s="80" t="e">
        <f t="shared" ca="1" si="44"/>
        <v>#N/A</v>
      </c>
      <c r="AF51" s="80" t="e">
        <f t="shared" ca="1" si="44"/>
        <v>#N/A</v>
      </c>
      <c r="AG51" s="80" t="e">
        <f t="shared" ca="1" si="44"/>
        <v>#N/A</v>
      </c>
      <c r="AH51" s="80" t="e">
        <f t="shared" ca="1" si="44"/>
        <v>#N/A</v>
      </c>
      <c r="AI51" s="80" t="e">
        <f t="shared" ca="1" si="44"/>
        <v>#N/A</v>
      </c>
      <c r="AJ51" s="80" t="e">
        <f t="shared" ca="1" si="44"/>
        <v>#N/A</v>
      </c>
      <c r="AK51" s="80" t="e">
        <f t="shared" ca="1" si="44"/>
        <v>#N/A</v>
      </c>
      <c r="AL51" s="80" t="e">
        <f t="shared" ca="1" si="44"/>
        <v>#N/A</v>
      </c>
      <c r="AM51" s="80" t="e">
        <f t="shared" ca="1" si="44"/>
        <v>#N/A</v>
      </c>
      <c r="AN51" s="80" t="e">
        <f t="shared" ca="1" si="44"/>
        <v>#N/A</v>
      </c>
      <c r="AO51" s="80" t="e">
        <f t="shared" ca="1" si="44"/>
        <v>#N/A</v>
      </c>
      <c r="AP51" s="80" t="e">
        <f t="shared" ca="1" si="44"/>
        <v>#N/A</v>
      </c>
      <c r="AQ51" s="80" t="e">
        <f t="shared" ca="1" si="44"/>
        <v>#N/A</v>
      </c>
      <c r="AR51" s="80" t="e">
        <f t="shared" ca="1" si="44"/>
        <v>#N/A</v>
      </c>
      <c r="AS51" s="80" t="e">
        <f t="shared" ca="1" si="44"/>
        <v>#N/A</v>
      </c>
      <c r="AT51" s="80" t="e">
        <f t="shared" ca="1" si="44"/>
        <v>#N/A</v>
      </c>
      <c r="AU51" s="80" t="e">
        <f t="shared" ca="1" si="44"/>
        <v>#N/A</v>
      </c>
      <c r="AV51" s="80" t="e">
        <f t="shared" ca="1" si="44"/>
        <v>#N/A</v>
      </c>
      <c r="AW51" s="80" t="e">
        <f t="shared" ca="1" si="44"/>
        <v>#N/A</v>
      </c>
      <c r="AX51" s="80" t="e">
        <f t="shared" ca="1" si="44"/>
        <v>#N/A</v>
      </c>
      <c r="AY51" s="80" t="e">
        <f t="shared" ca="1" si="44"/>
        <v>#N/A</v>
      </c>
      <c r="AZ51" s="80" t="e">
        <f t="shared" ca="1" si="44"/>
        <v>#N/A</v>
      </c>
      <c r="BA51" s="80" t="e">
        <f t="shared" ca="1" si="44"/>
        <v>#N/A</v>
      </c>
      <c r="BB51" s="80" t="e">
        <f t="shared" ca="1" si="44"/>
        <v>#N/A</v>
      </c>
    </row>
    <row r="52" spans="1:54" x14ac:dyDescent="0.2">
      <c r="A52" s="69" t="s">
        <v>43</v>
      </c>
      <c r="B52" s="62" t="s">
        <v>56</v>
      </c>
      <c r="C52" s="62" t="s">
        <v>56</v>
      </c>
      <c r="D52" s="62">
        <f>IF($B$25=0,"BAC = 0",(($B$25-D8)/($B$25-(D8/D3)))^0.5)</f>
        <v>0.98711726096125951</v>
      </c>
      <c r="E52" s="62">
        <f t="shared" ref="E52:BB52" si="45">IF($B$25=0,"BAC = 0",(($B$25-E8)/($B$25-(E8/E3)))^0.5)</f>
        <v>0.97771784214889368</v>
      </c>
      <c r="F52" s="62">
        <f t="shared" si="45"/>
        <v>0.965054786050907</v>
      </c>
      <c r="G52" s="62">
        <f t="shared" si="45"/>
        <v>0.95076577006242402</v>
      </c>
      <c r="H52" s="62">
        <f t="shared" si="45"/>
        <v>0.91580389345899449</v>
      </c>
      <c r="I52" s="62">
        <f t="shared" si="45"/>
        <v>0.90947220169381426</v>
      </c>
      <c r="J52" s="62">
        <f t="shared" si="45"/>
        <v>0.88352788861158083</v>
      </c>
      <c r="K52" s="62">
        <f t="shared" si="45"/>
        <v>0.85097701770980116</v>
      </c>
      <c r="L52" s="62">
        <f t="shared" si="45"/>
        <v>0.82144572901958302</v>
      </c>
      <c r="M52" s="62">
        <f t="shared" si="45"/>
        <v>0.79806454864865284</v>
      </c>
      <c r="N52" s="62">
        <f t="shared" si="45"/>
        <v>0.77582359779761301</v>
      </c>
      <c r="O52" s="62">
        <f t="shared" si="45"/>
        <v>0.761817885025451</v>
      </c>
      <c r="P52" s="62">
        <f t="shared" si="45"/>
        <v>0.75530689587805455</v>
      </c>
      <c r="Q52" s="62">
        <f t="shared" si="45"/>
        <v>0.69605279004583742</v>
      </c>
      <c r="R52" s="62">
        <f t="shared" si="45"/>
        <v>0.64100878428037933</v>
      </c>
      <c r="S52" s="62">
        <f t="shared" si="45"/>
        <v>0.56199530684615273</v>
      </c>
      <c r="T52" s="62">
        <f t="shared" si="45"/>
        <v>0.50873873742059672</v>
      </c>
      <c r="U52" s="62">
        <f t="shared" si="45"/>
        <v>0.46796602538509191</v>
      </c>
      <c r="V52" s="62">
        <f t="shared" si="45"/>
        <v>0.42653646241400628</v>
      </c>
      <c r="W52" s="62">
        <f t="shared" si="45"/>
        <v>0.39168522022550906</v>
      </c>
      <c r="X52" s="62">
        <f t="shared" si="45"/>
        <v>0.35580430859362039</v>
      </c>
      <c r="Y52" s="62">
        <f t="shared" si="45"/>
        <v>0.314634215975783</v>
      </c>
      <c r="Z52" s="62">
        <f t="shared" si="45"/>
        <v>0.21234971649985571</v>
      </c>
      <c r="AA52" s="62">
        <f t="shared" si="45"/>
        <v>0.11800973744487224</v>
      </c>
      <c r="AB52" s="62">
        <f t="shared" si="45"/>
        <v>0</v>
      </c>
      <c r="AC52" s="62" t="e">
        <f t="shared" si="45"/>
        <v>#N/A</v>
      </c>
      <c r="AD52" s="62" t="e">
        <f t="shared" si="45"/>
        <v>#N/A</v>
      </c>
      <c r="AE52" s="62" t="e">
        <f t="shared" si="45"/>
        <v>#N/A</v>
      </c>
      <c r="AF52" s="62" t="e">
        <f t="shared" si="45"/>
        <v>#N/A</v>
      </c>
      <c r="AG52" s="62" t="e">
        <f t="shared" si="45"/>
        <v>#N/A</v>
      </c>
      <c r="AH52" s="62" t="e">
        <f t="shared" si="45"/>
        <v>#N/A</v>
      </c>
      <c r="AI52" s="62" t="e">
        <f t="shared" si="45"/>
        <v>#N/A</v>
      </c>
      <c r="AJ52" s="62" t="e">
        <f t="shared" si="45"/>
        <v>#N/A</v>
      </c>
      <c r="AK52" s="62" t="e">
        <f t="shared" si="45"/>
        <v>#N/A</v>
      </c>
      <c r="AL52" s="62" t="e">
        <f t="shared" si="45"/>
        <v>#N/A</v>
      </c>
      <c r="AM52" s="62" t="e">
        <f t="shared" si="45"/>
        <v>#N/A</v>
      </c>
      <c r="AN52" s="62" t="e">
        <f t="shared" si="45"/>
        <v>#N/A</v>
      </c>
      <c r="AO52" s="62" t="e">
        <f t="shared" si="45"/>
        <v>#N/A</v>
      </c>
      <c r="AP52" s="62" t="e">
        <f t="shared" si="45"/>
        <v>#N/A</v>
      </c>
      <c r="AQ52" s="62" t="e">
        <f t="shared" si="45"/>
        <v>#N/A</v>
      </c>
      <c r="AR52" s="62" t="e">
        <f t="shared" si="45"/>
        <v>#N/A</v>
      </c>
      <c r="AS52" s="62" t="e">
        <f t="shared" si="45"/>
        <v>#N/A</v>
      </c>
      <c r="AT52" s="62" t="e">
        <f t="shared" si="45"/>
        <v>#N/A</v>
      </c>
      <c r="AU52" s="62" t="e">
        <f t="shared" si="45"/>
        <v>#N/A</v>
      </c>
      <c r="AV52" s="62" t="e">
        <f t="shared" si="45"/>
        <v>#N/A</v>
      </c>
      <c r="AW52" s="62" t="e">
        <f t="shared" si="45"/>
        <v>#N/A</v>
      </c>
      <c r="AX52" s="62" t="e">
        <f t="shared" si="45"/>
        <v>#N/A</v>
      </c>
      <c r="AY52" s="62" t="e">
        <f t="shared" si="45"/>
        <v>#N/A</v>
      </c>
      <c r="AZ52" s="62" t="e">
        <f t="shared" si="45"/>
        <v>#N/A</v>
      </c>
      <c r="BA52" s="62" t="e">
        <f t="shared" si="45"/>
        <v>#N/A</v>
      </c>
      <c r="BB52" s="62" t="e">
        <f t="shared" si="45"/>
        <v>#N/A</v>
      </c>
    </row>
    <row r="53" spans="1:54" x14ac:dyDescent="0.2">
      <c r="A53" s="69" t="s">
        <v>44</v>
      </c>
      <c r="B53" s="62" t="s">
        <v>56</v>
      </c>
      <c r="C53" s="62" t="s">
        <v>56</v>
      </c>
      <c r="D53" s="62">
        <f ca="1" xml:space="preserve"> IF(C47 = "xxx", #N/A, IF(ISBLANK(D8),"CPIc",EXP(LN(D19)+D27*(D51/(D3^0.5))*D52)))</f>
        <v>2.2256532741359831</v>
      </c>
      <c r="E53" s="62">
        <f t="shared" ref="E53:BB53" ca="1" si="46" xml:space="preserve"> IF(D47 = "xxx", #N/A, IF(ISBLANK(E8),"CPIc",EXP(LN(E19)+E27*(E51/(E3^0.5))*E52)))</f>
        <v>1.1477943617049717</v>
      </c>
      <c r="F53" s="62">
        <f t="shared" ca="1" si="46"/>
        <v>0.82563475877569525</v>
      </c>
      <c r="G53" s="62">
        <f t="shared" ca="1" si="46"/>
        <v>0.74689625168426865</v>
      </c>
      <c r="H53" s="62">
        <f t="shared" ca="1" si="46"/>
        <v>1.037778193885329</v>
      </c>
      <c r="I53" s="62">
        <f t="shared" ca="1" si="46"/>
        <v>1.004406080599993</v>
      </c>
      <c r="J53" s="62">
        <f t="shared" ca="1" si="46"/>
        <v>0.90501706408651839</v>
      </c>
      <c r="K53" s="62">
        <f t="shared" ca="1" si="46"/>
        <v>0.99405814346877563</v>
      </c>
      <c r="L53" s="62">
        <f t="shared" ca="1" si="46"/>
        <v>0.99087724644466002</v>
      </c>
      <c r="M53" s="62">
        <f t="shared" ca="1" si="46"/>
        <v>0.94537416858405654</v>
      </c>
      <c r="N53" s="62">
        <f t="shared" ca="1" si="46"/>
        <v>0.90424539566172357</v>
      </c>
      <c r="O53" s="62">
        <f t="shared" ca="1" si="46"/>
        <v>0.85430898694594792</v>
      </c>
      <c r="P53" s="62">
        <f t="shared" ca="1" si="46"/>
        <v>0.85110570859942936</v>
      </c>
      <c r="Q53" s="62">
        <f t="shared" ca="1" si="46"/>
        <v>0.88162259738013704</v>
      </c>
      <c r="R53" s="62">
        <f t="shared" ca="1" si="46"/>
        <v>0.92858306961920045</v>
      </c>
      <c r="S53" s="62">
        <f t="shared" ca="1" si="46"/>
        <v>0.98803733476418421</v>
      </c>
      <c r="T53" s="62">
        <f t="shared" ca="1" si="46"/>
        <v>0.99668972693473645</v>
      </c>
      <c r="U53" s="62">
        <f t="shared" ca="1" si="46"/>
        <v>0.97223803462149216</v>
      </c>
      <c r="V53" s="62">
        <f t="shared" ca="1" si="46"/>
        <v>0.95914635330178766</v>
      </c>
      <c r="W53" s="62">
        <f t="shared" ca="1" si="46"/>
        <v>0.93988551946482213</v>
      </c>
      <c r="X53" s="62">
        <f t="shared" ca="1" si="46"/>
        <v>0.92527075071333287</v>
      </c>
      <c r="Y53" s="62">
        <f t="shared" ca="1" si="46"/>
        <v>0.91260118390078782</v>
      </c>
      <c r="Z53" s="62">
        <f t="shared" ca="1" si="46"/>
        <v>0.91734873667355354</v>
      </c>
      <c r="AA53" s="62">
        <f t="shared" ca="1" si="46"/>
        <v>0.89949079663785969</v>
      </c>
      <c r="AB53" s="62">
        <f t="shared" ca="1" si="46"/>
        <v>0.86715321828888436</v>
      </c>
      <c r="AC53" s="62" t="e">
        <f t="shared" ca="1" si="46"/>
        <v>#N/A</v>
      </c>
      <c r="AD53" s="62" t="e">
        <f t="shared" ca="1" si="46"/>
        <v>#N/A</v>
      </c>
      <c r="AE53" s="62" t="e">
        <f t="shared" ca="1" si="46"/>
        <v>#N/A</v>
      </c>
      <c r="AF53" s="62" t="e">
        <f t="shared" ca="1" si="46"/>
        <v>#N/A</v>
      </c>
      <c r="AG53" s="62" t="e">
        <f t="shared" ca="1" si="46"/>
        <v>#N/A</v>
      </c>
      <c r="AH53" s="62" t="e">
        <f t="shared" ca="1" si="46"/>
        <v>#N/A</v>
      </c>
      <c r="AI53" s="62" t="e">
        <f t="shared" ca="1" si="46"/>
        <v>#N/A</v>
      </c>
      <c r="AJ53" s="62" t="e">
        <f t="shared" ca="1" si="46"/>
        <v>#N/A</v>
      </c>
      <c r="AK53" s="62" t="e">
        <f t="shared" ca="1" si="46"/>
        <v>#N/A</v>
      </c>
      <c r="AL53" s="62" t="e">
        <f t="shared" ca="1" si="46"/>
        <v>#N/A</v>
      </c>
      <c r="AM53" s="62" t="e">
        <f t="shared" ca="1" si="46"/>
        <v>#N/A</v>
      </c>
      <c r="AN53" s="62" t="e">
        <f t="shared" ca="1" si="46"/>
        <v>#N/A</v>
      </c>
      <c r="AO53" s="62" t="e">
        <f t="shared" ca="1" si="46"/>
        <v>#N/A</v>
      </c>
      <c r="AP53" s="62" t="e">
        <f t="shared" ca="1" si="46"/>
        <v>#N/A</v>
      </c>
      <c r="AQ53" s="62" t="e">
        <f t="shared" ca="1" si="46"/>
        <v>#N/A</v>
      </c>
      <c r="AR53" s="62" t="e">
        <f t="shared" ca="1" si="46"/>
        <v>#N/A</v>
      </c>
      <c r="AS53" s="62" t="e">
        <f t="shared" ca="1" si="46"/>
        <v>#N/A</v>
      </c>
      <c r="AT53" s="62" t="e">
        <f t="shared" ca="1" si="46"/>
        <v>#N/A</v>
      </c>
      <c r="AU53" s="62" t="e">
        <f t="shared" ca="1" si="46"/>
        <v>#N/A</v>
      </c>
      <c r="AV53" s="62" t="e">
        <f t="shared" ca="1" si="46"/>
        <v>#N/A</v>
      </c>
      <c r="AW53" s="62" t="e">
        <f t="shared" ca="1" si="46"/>
        <v>#N/A</v>
      </c>
      <c r="AX53" s="62" t="e">
        <f t="shared" ca="1" si="46"/>
        <v>#N/A</v>
      </c>
      <c r="AY53" s="62" t="e">
        <f t="shared" ca="1" si="46"/>
        <v>#N/A</v>
      </c>
      <c r="AZ53" s="62" t="e">
        <f t="shared" ca="1" si="46"/>
        <v>#N/A</v>
      </c>
      <c r="BA53" s="62" t="e">
        <f t="shared" ca="1" si="46"/>
        <v>#N/A</v>
      </c>
      <c r="BB53" s="62" t="e">
        <f t="shared" ca="1" si="46"/>
        <v>#N/A</v>
      </c>
    </row>
    <row r="54" spans="1:54" x14ac:dyDescent="0.2">
      <c r="A54" s="69" t="s">
        <v>45</v>
      </c>
      <c r="B54" s="62" t="s">
        <v>56</v>
      </c>
      <c r="C54" s="62" t="s">
        <v>56</v>
      </c>
      <c r="D54" s="62">
        <f ca="1" xml:space="preserve"> IF(C47 = "xxx", #N/A, IF(ISBLANK(D8),"CPIc",EXP(LN(D19)-D27*(D51/(D3^0.5))*D52)))</f>
        <v>0.21285742565206128</v>
      </c>
      <c r="E54" s="62">
        <f t="shared" ref="E54:BB54" ca="1" si="47" xml:space="preserve"> IF(D47 = "xxx", #N/A, IF(ISBLANK(E8),"CPIc",EXP(LN(E19)-E27*(E51/(E3^0.5))*E52)))</f>
        <v>0.28351155572469711</v>
      </c>
      <c r="F54" s="62">
        <f t="shared" ca="1" si="47"/>
        <v>0.37474422558167597</v>
      </c>
      <c r="G54" s="62">
        <f t="shared" ca="1" si="47"/>
        <v>0.43030618832427364</v>
      </c>
      <c r="H54" s="62">
        <f t="shared" ca="1" si="47"/>
        <v>0.50953964504484339</v>
      </c>
      <c r="I54" s="62">
        <f t="shared" ca="1" si="47"/>
        <v>0.54177419580819552</v>
      </c>
      <c r="J54" s="62">
        <f t="shared" ca="1" si="47"/>
        <v>0.54378048772404997</v>
      </c>
      <c r="K54" s="62">
        <f t="shared" ca="1" si="47"/>
        <v>0.60484035724611729</v>
      </c>
      <c r="L54" s="62">
        <f t="shared" ca="1" si="47"/>
        <v>0.64363729431130767</v>
      </c>
      <c r="M54" s="62">
        <f t="shared" ca="1" si="47"/>
        <v>0.64889660709879604</v>
      </c>
      <c r="N54" s="62">
        <f t="shared" ca="1" si="47"/>
        <v>0.64713479394914208</v>
      </c>
      <c r="O54" s="62">
        <f t="shared" ca="1" si="47"/>
        <v>0.60181287467608791</v>
      </c>
      <c r="P54" s="62">
        <f t="shared" ca="1" si="47"/>
        <v>0.61192184391722004</v>
      </c>
      <c r="Q54" s="62">
        <f t="shared" ca="1" si="47"/>
        <v>0.65924157457109323</v>
      </c>
      <c r="R54" s="62">
        <f t="shared" ca="1" si="47"/>
        <v>0.70823149538976304</v>
      </c>
      <c r="S54" s="62">
        <f t="shared" ca="1" si="47"/>
        <v>0.77380699724475555</v>
      </c>
      <c r="T54" s="62">
        <f t="shared" ca="1" si="47"/>
        <v>0.80539451482872404</v>
      </c>
      <c r="U54" s="62">
        <f t="shared" ca="1" si="47"/>
        <v>0.8080113855253539</v>
      </c>
      <c r="V54" s="62">
        <f t="shared" ca="1" si="47"/>
        <v>0.81773833174475052</v>
      </c>
      <c r="W54" s="62">
        <f t="shared" ca="1" si="47"/>
        <v>0.81733560486877699</v>
      </c>
      <c r="X54" s="62">
        <f t="shared" ca="1" si="47"/>
        <v>0.81984164668690818</v>
      </c>
      <c r="Y54" s="62">
        <f t="shared" ca="1" si="47"/>
        <v>0.82405021341488149</v>
      </c>
      <c r="Z54" s="62">
        <f t="shared" ca="1" si="47"/>
        <v>0.8569048543713087</v>
      </c>
      <c r="AA54" s="62">
        <f t="shared" ca="1" si="47"/>
        <v>0.8674472903955055</v>
      </c>
      <c r="AB54" s="62">
        <f t="shared" ca="1" si="47"/>
        <v>0.86715321828888436</v>
      </c>
      <c r="AC54" s="62" t="e">
        <f t="shared" ca="1" si="47"/>
        <v>#N/A</v>
      </c>
      <c r="AD54" s="62" t="e">
        <f t="shared" ca="1" si="47"/>
        <v>#N/A</v>
      </c>
      <c r="AE54" s="62" t="e">
        <f t="shared" ca="1" si="47"/>
        <v>#N/A</v>
      </c>
      <c r="AF54" s="62" t="e">
        <f t="shared" ca="1" si="47"/>
        <v>#N/A</v>
      </c>
      <c r="AG54" s="62" t="e">
        <f t="shared" ca="1" si="47"/>
        <v>#N/A</v>
      </c>
      <c r="AH54" s="62" t="e">
        <f t="shared" ca="1" si="47"/>
        <v>#N/A</v>
      </c>
      <c r="AI54" s="62" t="e">
        <f t="shared" ca="1" si="47"/>
        <v>#N/A</v>
      </c>
      <c r="AJ54" s="62" t="e">
        <f t="shared" ca="1" si="47"/>
        <v>#N/A</v>
      </c>
      <c r="AK54" s="62" t="e">
        <f t="shared" ca="1" si="47"/>
        <v>#N/A</v>
      </c>
      <c r="AL54" s="62" t="e">
        <f t="shared" ca="1" si="47"/>
        <v>#N/A</v>
      </c>
      <c r="AM54" s="62" t="e">
        <f t="shared" ca="1" si="47"/>
        <v>#N/A</v>
      </c>
      <c r="AN54" s="62" t="e">
        <f t="shared" ca="1" si="47"/>
        <v>#N/A</v>
      </c>
      <c r="AO54" s="62" t="e">
        <f t="shared" ca="1" si="47"/>
        <v>#N/A</v>
      </c>
      <c r="AP54" s="62" t="e">
        <f t="shared" ca="1" si="47"/>
        <v>#N/A</v>
      </c>
      <c r="AQ54" s="62" t="e">
        <f t="shared" ca="1" si="47"/>
        <v>#N/A</v>
      </c>
      <c r="AR54" s="62" t="e">
        <f t="shared" ca="1" si="47"/>
        <v>#N/A</v>
      </c>
      <c r="AS54" s="62" t="e">
        <f t="shared" ca="1" si="47"/>
        <v>#N/A</v>
      </c>
      <c r="AT54" s="62" t="e">
        <f t="shared" ca="1" si="47"/>
        <v>#N/A</v>
      </c>
      <c r="AU54" s="62" t="e">
        <f t="shared" ca="1" si="47"/>
        <v>#N/A</v>
      </c>
      <c r="AV54" s="62" t="e">
        <f t="shared" ca="1" si="47"/>
        <v>#N/A</v>
      </c>
      <c r="AW54" s="62" t="e">
        <f t="shared" ca="1" si="47"/>
        <v>#N/A</v>
      </c>
      <c r="AX54" s="62" t="e">
        <f t="shared" ca="1" si="47"/>
        <v>#N/A</v>
      </c>
      <c r="AY54" s="62" t="e">
        <f t="shared" ca="1" si="47"/>
        <v>#N/A</v>
      </c>
      <c r="AZ54" s="62" t="e">
        <f t="shared" ca="1" si="47"/>
        <v>#N/A</v>
      </c>
      <c r="BA54" s="62" t="e">
        <f t="shared" ca="1" si="47"/>
        <v>#N/A</v>
      </c>
      <c r="BB54" s="62" t="e">
        <f t="shared" ca="1" si="47"/>
        <v>#N/A</v>
      </c>
    </row>
    <row r="55" spans="1:54" x14ac:dyDescent="0.2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</row>
    <row r="56" spans="1:54" ht="14.25" x14ac:dyDescent="0.25">
      <c r="A56" s="94" t="s">
        <v>49</v>
      </c>
      <c r="B56" s="93" t="e">
        <f xml:space="preserve"> IF(B54 = "xxx", #N/A, IF($B$25=0,#N/A,$B$25/B54))</f>
        <v>#N/A</v>
      </c>
      <c r="C56" s="93" t="e">
        <f t="shared" ref="C56:BB56" si="48" xml:space="preserve"> IF(C54 = "xxx", #N/A, IF($B$25=0,#N/A,$B$25/C54))</f>
        <v>#N/A</v>
      </c>
      <c r="D56" s="93">
        <f t="shared" ca="1" si="48"/>
        <v>179180.96999981574</v>
      </c>
      <c r="E56" s="93">
        <f t="shared" ca="1" si="48"/>
        <v>134527.14441395013</v>
      </c>
      <c r="F56" s="93">
        <f t="shared" ca="1" si="48"/>
        <v>101776.08458355641</v>
      </c>
      <c r="G56" s="93">
        <f t="shared" ca="1" si="48"/>
        <v>88634.560772940007</v>
      </c>
      <c r="H56" s="93">
        <f t="shared" ca="1" si="48"/>
        <v>74851.879281431349</v>
      </c>
      <c r="I56" s="93">
        <f t="shared" ca="1" si="48"/>
        <v>70398.332543513592</v>
      </c>
      <c r="J56" s="93">
        <f t="shared" ca="1" si="48"/>
        <v>70138.596108205238</v>
      </c>
      <c r="K56" s="93">
        <f t="shared" ca="1" si="48"/>
        <v>63057.961564691599</v>
      </c>
      <c r="L56" s="93">
        <f t="shared" ca="1" si="48"/>
        <v>59256.976463444094</v>
      </c>
      <c r="M56" s="93">
        <f t="shared" ca="1" si="48"/>
        <v>58776.698140745706</v>
      </c>
      <c r="N56" s="93">
        <f t="shared" ca="1" si="48"/>
        <v>58936.716672658767</v>
      </c>
      <c r="O56" s="93">
        <f t="shared" ca="1" si="48"/>
        <v>63375.18123142179</v>
      </c>
      <c r="P56" s="93">
        <f t="shared" ca="1" si="48"/>
        <v>62328.221126813587</v>
      </c>
      <c r="Q56" s="93">
        <f t="shared" ca="1" si="48"/>
        <v>57854.36093713314</v>
      </c>
      <c r="R56" s="93">
        <f t="shared" ca="1" si="48"/>
        <v>53852.4483142483</v>
      </c>
      <c r="S56" s="93">
        <f t="shared" ca="1" si="48"/>
        <v>49288.776317353848</v>
      </c>
      <c r="T56" s="93">
        <f t="shared" ca="1" si="48"/>
        <v>47355.673893695304</v>
      </c>
      <c r="U56" s="93">
        <f t="shared" ca="1" si="48"/>
        <v>47202.305169502142</v>
      </c>
      <c r="V56" s="93">
        <f t="shared" ca="1" si="48"/>
        <v>46640.836707047078</v>
      </c>
      <c r="W56" s="93">
        <f t="shared" ca="1" si="48"/>
        <v>46663.81810948193</v>
      </c>
      <c r="X56" s="93">
        <f t="shared" ca="1" si="48"/>
        <v>46521.179003444064</v>
      </c>
      <c r="Y56" s="93">
        <f t="shared" ca="1" si="48"/>
        <v>46283.587309500275</v>
      </c>
      <c r="Z56" s="93">
        <f t="shared" ca="1" si="48"/>
        <v>44509.025483327947</v>
      </c>
      <c r="AA56" s="93">
        <f t="shared" ca="1" si="48"/>
        <v>43968.08938397903</v>
      </c>
      <c r="AB56" s="93">
        <f t="shared" ca="1" si="48"/>
        <v>43983</v>
      </c>
      <c r="AC56" s="93" t="e">
        <f t="shared" ca="1" si="48"/>
        <v>#N/A</v>
      </c>
      <c r="AD56" s="93" t="e">
        <f t="shared" ca="1" si="48"/>
        <v>#N/A</v>
      </c>
      <c r="AE56" s="93" t="e">
        <f t="shared" ca="1" si="48"/>
        <v>#N/A</v>
      </c>
      <c r="AF56" s="93" t="e">
        <f t="shared" ca="1" si="48"/>
        <v>#N/A</v>
      </c>
      <c r="AG56" s="93" t="e">
        <f t="shared" ca="1" si="48"/>
        <v>#N/A</v>
      </c>
      <c r="AH56" s="93" t="e">
        <f t="shared" ca="1" si="48"/>
        <v>#N/A</v>
      </c>
      <c r="AI56" s="93" t="e">
        <f t="shared" ca="1" si="48"/>
        <v>#N/A</v>
      </c>
      <c r="AJ56" s="93" t="e">
        <f t="shared" ca="1" si="48"/>
        <v>#N/A</v>
      </c>
      <c r="AK56" s="93" t="e">
        <f t="shared" ca="1" si="48"/>
        <v>#N/A</v>
      </c>
      <c r="AL56" s="93" t="e">
        <f t="shared" ca="1" si="48"/>
        <v>#N/A</v>
      </c>
      <c r="AM56" s="93" t="e">
        <f t="shared" ca="1" si="48"/>
        <v>#N/A</v>
      </c>
      <c r="AN56" s="93" t="e">
        <f t="shared" ca="1" si="48"/>
        <v>#N/A</v>
      </c>
      <c r="AO56" s="93" t="e">
        <f t="shared" ca="1" si="48"/>
        <v>#N/A</v>
      </c>
      <c r="AP56" s="93" t="e">
        <f t="shared" ca="1" si="48"/>
        <v>#N/A</v>
      </c>
      <c r="AQ56" s="93" t="e">
        <f t="shared" ca="1" si="48"/>
        <v>#N/A</v>
      </c>
      <c r="AR56" s="93" t="e">
        <f t="shared" ca="1" si="48"/>
        <v>#N/A</v>
      </c>
      <c r="AS56" s="93" t="e">
        <f t="shared" ca="1" si="48"/>
        <v>#N/A</v>
      </c>
      <c r="AT56" s="93" t="e">
        <f t="shared" ca="1" si="48"/>
        <v>#N/A</v>
      </c>
      <c r="AU56" s="93" t="e">
        <f t="shared" ca="1" si="48"/>
        <v>#N/A</v>
      </c>
      <c r="AV56" s="93" t="e">
        <f t="shared" ca="1" si="48"/>
        <v>#N/A</v>
      </c>
      <c r="AW56" s="93" t="e">
        <f t="shared" ca="1" si="48"/>
        <v>#N/A</v>
      </c>
      <c r="AX56" s="93" t="e">
        <f t="shared" ca="1" si="48"/>
        <v>#N/A</v>
      </c>
      <c r="AY56" s="93" t="e">
        <f t="shared" ca="1" si="48"/>
        <v>#N/A</v>
      </c>
      <c r="AZ56" s="93" t="e">
        <f t="shared" ca="1" si="48"/>
        <v>#N/A</v>
      </c>
      <c r="BA56" s="93" t="e">
        <f t="shared" ca="1" si="48"/>
        <v>#N/A</v>
      </c>
      <c r="BB56" s="93" t="e">
        <f t="shared" ca="1" si="48"/>
        <v>#N/A</v>
      </c>
    </row>
    <row r="57" spans="1:54" ht="14.25" x14ac:dyDescent="0.25">
      <c r="A57" s="94" t="s">
        <v>50</v>
      </c>
      <c r="B57" s="93" t="e">
        <f xml:space="preserve"> IF(B53 = "xxx", #N/A, IF($B$25 = 0,#N/A,$B$25/B53))</f>
        <v>#N/A</v>
      </c>
      <c r="C57" s="93" t="e">
        <f t="shared" ref="C57:BB57" si="49" xml:space="preserve"> IF(C53 = "xxx", #N/A, IF($B$25 = 0,#N/A,$B$25/C53))</f>
        <v>#N/A</v>
      </c>
      <c r="D57" s="93">
        <f t="shared" ca="1" si="49"/>
        <v>17136.541636210724</v>
      </c>
      <c r="E57" s="93">
        <f t="shared" ca="1" si="49"/>
        <v>33228.948732023375</v>
      </c>
      <c r="F57" s="93">
        <f t="shared" ca="1" si="49"/>
        <v>46194.760570105434</v>
      </c>
      <c r="G57" s="93">
        <f t="shared" ca="1" si="49"/>
        <v>51064.655785851653</v>
      </c>
      <c r="H57" s="93">
        <f t="shared" ca="1" si="49"/>
        <v>36751.591259793175</v>
      </c>
      <c r="I57" s="93">
        <f t="shared" ca="1" si="49"/>
        <v>37972.689270475792</v>
      </c>
      <c r="J57" s="93">
        <f t="shared" ca="1" si="49"/>
        <v>42142.851790862886</v>
      </c>
      <c r="K57" s="93">
        <f t="shared" ca="1" si="49"/>
        <v>38367.977014815348</v>
      </c>
      <c r="L57" s="93">
        <f t="shared" ca="1" si="49"/>
        <v>38491.145232014467</v>
      </c>
      <c r="M57" s="93">
        <f t="shared" ca="1" si="49"/>
        <v>40343.814404326869</v>
      </c>
      <c r="N57" s="93">
        <f t="shared" ca="1" si="49"/>
        <v>42178.815820333024</v>
      </c>
      <c r="O57" s="93">
        <f t="shared" ca="1" si="49"/>
        <v>44644.268739751788</v>
      </c>
      <c r="P57" s="93">
        <f t="shared" ca="1" si="49"/>
        <v>44812.294894323742</v>
      </c>
      <c r="Q57" s="93">
        <f t="shared" ca="1" si="49"/>
        <v>43261.141573886904</v>
      </c>
      <c r="R57" s="93">
        <f t="shared" ca="1" si="49"/>
        <v>41073.331237495753</v>
      </c>
      <c r="S57" s="93">
        <f t="shared" ca="1" si="49"/>
        <v>38601.780173724823</v>
      </c>
      <c r="T57" s="93">
        <f t="shared" ca="1" si="49"/>
        <v>38266.673137383928</v>
      </c>
      <c r="U57" s="93">
        <f t="shared" ca="1" si="49"/>
        <v>39229.076256874185</v>
      </c>
      <c r="V57" s="93">
        <f t="shared" ca="1" si="49"/>
        <v>39764.525891910009</v>
      </c>
      <c r="W57" s="93">
        <f t="shared" ca="1" si="49"/>
        <v>40579.41016233254</v>
      </c>
      <c r="X57" s="93">
        <f t="shared" ca="1" si="49"/>
        <v>41220.367087791499</v>
      </c>
      <c r="Y57" s="93">
        <f t="shared" ca="1" si="49"/>
        <v>41792.626037340684</v>
      </c>
      <c r="Z57" s="93">
        <f t="shared" ca="1" si="49"/>
        <v>41576.336757492529</v>
      </c>
      <c r="AA57" s="93">
        <f t="shared" ca="1" si="49"/>
        <v>42401.767914202894</v>
      </c>
      <c r="AB57" s="93">
        <f t="shared" ca="1" si="49"/>
        <v>43983</v>
      </c>
      <c r="AC57" s="93" t="e">
        <f t="shared" ca="1" si="49"/>
        <v>#N/A</v>
      </c>
      <c r="AD57" s="93" t="e">
        <f t="shared" ca="1" si="49"/>
        <v>#N/A</v>
      </c>
      <c r="AE57" s="93" t="e">
        <f t="shared" ca="1" si="49"/>
        <v>#N/A</v>
      </c>
      <c r="AF57" s="93" t="e">
        <f t="shared" ca="1" si="49"/>
        <v>#N/A</v>
      </c>
      <c r="AG57" s="93" t="e">
        <f t="shared" ca="1" si="49"/>
        <v>#N/A</v>
      </c>
      <c r="AH57" s="93" t="e">
        <f t="shared" ca="1" si="49"/>
        <v>#N/A</v>
      </c>
      <c r="AI57" s="93" t="e">
        <f t="shared" ca="1" si="49"/>
        <v>#N/A</v>
      </c>
      <c r="AJ57" s="93" t="e">
        <f t="shared" ca="1" si="49"/>
        <v>#N/A</v>
      </c>
      <c r="AK57" s="93" t="e">
        <f t="shared" ca="1" si="49"/>
        <v>#N/A</v>
      </c>
      <c r="AL57" s="93" t="e">
        <f t="shared" ca="1" si="49"/>
        <v>#N/A</v>
      </c>
      <c r="AM57" s="93" t="e">
        <f t="shared" ca="1" si="49"/>
        <v>#N/A</v>
      </c>
      <c r="AN57" s="93" t="e">
        <f t="shared" ca="1" si="49"/>
        <v>#N/A</v>
      </c>
      <c r="AO57" s="93" t="e">
        <f t="shared" ca="1" si="49"/>
        <v>#N/A</v>
      </c>
      <c r="AP57" s="93" t="e">
        <f t="shared" ca="1" si="49"/>
        <v>#N/A</v>
      </c>
      <c r="AQ57" s="93" t="e">
        <f t="shared" ca="1" si="49"/>
        <v>#N/A</v>
      </c>
      <c r="AR57" s="93" t="e">
        <f t="shared" ca="1" si="49"/>
        <v>#N/A</v>
      </c>
      <c r="AS57" s="93" t="e">
        <f t="shared" ca="1" si="49"/>
        <v>#N/A</v>
      </c>
      <c r="AT57" s="93" t="e">
        <f t="shared" ca="1" si="49"/>
        <v>#N/A</v>
      </c>
      <c r="AU57" s="93" t="e">
        <f t="shared" ca="1" si="49"/>
        <v>#N/A</v>
      </c>
      <c r="AV57" s="93" t="e">
        <f t="shared" ca="1" si="49"/>
        <v>#N/A</v>
      </c>
      <c r="AW57" s="93" t="e">
        <f t="shared" ca="1" si="49"/>
        <v>#N/A</v>
      </c>
      <c r="AX57" s="93" t="e">
        <f t="shared" ca="1" si="49"/>
        <v>#N/A</v>
      </c>
      <c r="AY57" s="93" t="e">
        <f t="shared" ca="1" si="49"/>
        <v>#N/A</v>
      </c>
      <c r="AZ57" s="93" t="e">
        <f t="shared" ca="1" si="49"/>
        <v>#N/A</v>
      </c>
      <c r="BA57" s="93" t="e">
        <f t="shared" ca="1" si="49"/>
        <v>#N/A</v>
      </c>
      <c r="BB57" s="93" t="e">
        <f t="shared" ca="1" si="49"/>
        <v>#N/A</v>
      </c>
    </row>
    <row r="58" spans="1:54" x14ac:dyDescent="0.2">
      <c r="A58" s="94" t="s">
        <v>46</v>
      </c>
      <c r="B58" s="93" t="e">
        <f xml:space="preserve"> IF(B47 = "xxx", #N/A, IF($B$25 = 0,#N/A,$B$25/B19))</f>
        <v>#N/A</v>
      </c>
      <c r="C58" s="93">
        <f t="shared" ref="C58:BB58" ca="1" si="50" xml:space="preserve"> IF(C47 = "xxx", #N/A, IF($B$25 = 0,#N/A,$B$25/C19))</f>
        <v>66014.492858723257</v>
      </c>
      <c r="D58" s="93">
        <f t="shared" ca="1" si="50"/>
        <v>55412.472899325359</v>
      </c>
      <c r="E58" s="93">
        <f t="shared" ca="1" si="50"/>
        <v>66859.521272565617</v>
      </c>
      <c r="F58" s="93">
        <f t="shared" ca="1" si="50"/>
        <v>68567.644403903701</v>
      </c>
      <c r="G58" s="93">
        <f t="shared" ca="1" si="50"/>
        <v>67276.246451480416</v>
      </c>
      <c r="H58" s="93">
        <f t="shared" ca="1" si="50"/>
        <v>52449.267605740184</v>
      </c>
      <c r="I58" s="93">
        <f t="shared" ca="1" si="50"/>
        <v>51703.133433424184</v>
      </c>
      <c r="J58" s="93">
        <f t="shared" ca="1" si="50"/>
        <v>54367.641668618344</v>
      </c>
      <c r="K58" s="93">
        <f t="shared" ca="1" si="50"/>
        <v>49187.462019453669</v>
      </c>
      <c r="L58" s="93">
        <f t="shared" ca="1" si="50"/>
        <v>47758.443097158117</v>
      </c>
      <c r="M58" s="93">
        <f t="shared" ca="1" si="50"/>
        <v>48695.75136589833</v>
      </c>
      <c r="N58" s="93">
        <f t="shared" ca="1" si="50"/>
        <v>49858.609262505757</v>
      </c>
      <c r="O58" s="93">
        <f t="shared" ca="1" si="50"/>
        <v>53191.52773070227</v>
      </c>
      <c r="P58" s="93">
        <f t="shared" ca="1" si="50"/>
        <v>52849.509225473324</v>
      </c>
      <c r="Q58" s="93">
        <f t="shared" ca="1" si="50"/>
        <v>50028.448898282557</v>
      </c>
      <c r="R58" s="93">
        <f t="shared" ca="1" si="50"/>
        <v>47030.835071910427</v>
      </c>
      <c r="S58" s="93">
        <f t="shared" ca="1" si="50"/>
        <v>43619.198851358873</v>
      </c>
      <c r="T58" s="93">
        <f t="shared" ca="1" si="50"/>
        <v>42569.28580667737</v>
      </c>
      <c r="U58" s="93">
        <f t="shared" ca="1" si="50"/>
        <v>43031.41676722539</v>
      </c>
      <c r="V58" s="93">
        <f t="shared" ca="1" si="50"/>
        <v>43065.656373236903</v>
      </c>
      <c r="W58" s="93">
        <f t="shared" ca="1" si="50"/>
        <v>43515.402041175585</v>
      </c>
      <c r="X58" s="93">
        <f t="shared" ca="1" si="50"/>
        <v>43790.639135308615</v>
      </c>
      <c r="Y58" s="93">
        <f t="shared" ca="1" si="50"/>
        <v>43980.82145768257</v>
      </c>
      <c r="Z58" s="93">
        <f t="shared" ca="1" si="50"/>
        <v>43017.69673335219</v>
      </c>
      <c r="AA58" s="93">
        <f t="shared" ca="1" si="50"/>
        <v>43177.826736536968</v>
      </c>
      <c r="AB58" s="93">
        <f t="shared" ca="1" si="50"/>
        <v>43983</v>
      </c>
      <c r="AC58" s="93" t="e">
        <f t="shared" ca="1" si="50"/>
        <v>#N/A</v>
      </c>
      <c r="AD58" s="93" t="e">
        <f t="shared" ca="1" si="50"/>
        <v>#N/A</v>
      </c>
      <c r="AE58" s="93" t="e">
        <f t="shared" ca="1" si="50"/>
        <v>#N/A</v>
      </c>
      <c r="AF58" s="93" t="e">
        <f t="shared" ca="1" si="50"/>
        <v>#N/A</v>
      </c>
      <c r="AG58" s="93" t="e">
        <f t="shared" ca="1" si="50"/>
        <v>#N/A</v>
      </c>
      <c r="AH58" s="93" t="e">
        <f t="shared" ca="1" si="50"/>
        <v>#N/A</v>
      </c>
      <c r="AI58" s="93" t="e">
        <f t="shared" ca="1" si="50"/>
        <v>#N/A</v>
      </c>
      <c r="AJ58" s="93" t="e">
        <f t="shared" ca="1" si="50"/>
        <v>#N/A</v>
      </c>
      <c r="AK58" s="93" t="e">
        <f t="shared" ca="1" si="50"/>
        <v>#N/A</v>
      </c>
      <c r="AL58" s="93" t="e">
        <f t="shared" ca="1" si="50"/>
        <v>#N/A</v>
      </c>
      <c r="AM58" s="93" t="e">
        <f t="shared" ca="1" si="50"/>
        <v>#N/A</v>
      </c>
      <c r="AN58" s="93" t="e">
        <f t="shared" ca="1" si="50"/>
        <v>#N/A</v>
      </c>
      <c r="AO58" s="93" t="e">
        <f t="shared" ca="1" si="50"/>
        <v>#N/A</v>
      </c>
      <c r="AP58" s="93" t="e">
        <f t="shared" ca="1" si="50"/>
        <v>#N/A</v>
      </c>
      <c r="AQ58" s="93" t="e">
        <f t="shared" ca="1" si="50"/>
        <v>#N/A</v>
      </c>
      <c r="AR58" s="93" t="e">
        <f t="shared" ca="1" si="50"/>
        <v>#N/A</v>
      </c>
      <c r="AS58" s="93" t="e">
        <f t="shared" ca="1" si="50"/>
        <v>#N/A</v>
      </c>
      <c r="AT58" s="93" t="e">
        <f t="shared" ca="1" si="50"/>
        <v>#N/A</v>
      </c>
      <c r="AU58" s="93" t="e">
        <f t="shared" ca="1" si="50"/>
        <v>#N/A</v>
      </c>
      <c r="AV58" s="93" t="e">
        <f t="shared" ca="1" si="50"/>
        <v>#N/A</v>
      </c>
      <c r="AW58" s="93" t="e">
        <f t="shared" ca="1" si="50"/>
        <v>#N/A</v>
      </c>
      <c r="AX58" s="93" t="e">
        <f t="shared" ca="1" si="50"/>
        <v>#N/A</v>
      </c>
      <c r="AY58" s="93" t="e">
        <f t="shared" ca="1" si="50"/>
        <v>#N/A</v>
      </c>
      <c r="AZ58" s="93" t="e">
        <f t="shared" ca="1" si="50"/>
        <v>#N/A</v>
      </c>
      <c r="BA58" s="93" t="e">
        <f t="shared" ca="1" si="50"/>
        <v>#N/A</v>
      </c>
      <c r="BB58" s="93" t="e">
        <f t="shared" ca="1" si="50"/>
        <v>#N/A</v>
      </c>
    </row>
    <row r="59" spans="1:54" x14ac:dyDescent="0.2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</row>
    <row r="60" spans="1:54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</row>
    <row r="61" spans="1:54" ht="15.75" x14ac:dyDescent="0.25">
      <c r="A61" s="18" t="s">
        <v>62</v>
      </c>
      <c r="B61" s="19"/>
      <c r="C61" s="19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</row>
    <row r="62" spans="1:54" ht="15.75" x14ac:dyDescent="0.25">
      <c r="A62" s="18"/>
      <c r="B62" s="19"/>
      <c r="C62" s="19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 t="str">
        <f ca="1">IF(BB47="ERR","")</f>
        <v/>
      </c>
      <c r="BA62" s="19"/>
      <c r="BB62" s="19"/>
    </row>
    <row r="63" spans="1:54" x14ac:dyDescent="0.2">
      <c r="A63" s="132" t="s">
        <v>99</v>
      </c>
      <c r="B63" s="58" t="s">
        <v>56</v>
      </c>
      <c r="C63" s="58" t="s">
        <v>56</v>
      </c>
      <c r="D63" s="58">
        <f ca="1" xml:space="preserve"> D27*D35*D36/SQRT(D3)</f>
        <v>0.15977727209383136</v>
      </c>
      <c r="E63" s="58">
        <f t="shared" ref="E63:BB63" ca="1" si="51" xml:space="preserve"> E27*E35*E36/SQRT(E3)</f>
        <v>0.50978311812396082</v>
      </c>
      <c r="F63" s="58">
        <f t="shared" ca="1" si="51"/>
        <v>0.32391048681083962</v>
      </c>
      <c r="G63" s="58">
        <f t="shared" ca="1" si="51"/>
        <v>0.283404559966694</v>
      </c>
      <c r="H63" s="58">
        <f t="shared" ca="1" si="51"/>
        <v>0.4862114569320824</v>
      </c>
      <c r="I63" s="58">
        <f t="shared" ca="1" si="51"/>
        <v>0.48374536801822848</v>
      </c>
      <c r="J63" s="58">
        <f t="shared" ca="1" si="51"/>
        <v>0.44573043791717976</v>
      </c>
      <c r="K63" s="58">
        <f t="shared" ca="1" si="51"/>
        <v>0.42417646052176661</v>
      </c>
      <c r="L63" s="58">
        <f t="shared" ca="1" si="51"/>
        <v>0.39042347753136558</v>
      </c>
      <c r="M63" s="58">
        <f t="shared" ca="1" si="51"/>
        <v>0.38224634157075726</v>
      </c>
      <c r="N63" s="58">
        <f t="shared" ca="1" si="51"/>
        <v>0.33794845233830761</v>
      </c>
      <c r="O63" s="58">
        <f t="shared" ca="1" si="51"/>
        <v>0.30524670800049652</v>
      </c>
      <c r="P63" s="58">
        <f t="shared" ca="1" si="51"/>
        <v>0.30434465324451976</v>
      </c>
      <c r="Q63" s="58">
        <f t="shared" ca="1" si="51"/>
        <v>0.28648158772152299</v>
      </c>
      <c r="R63" s="58">
        <f t="shared" ca="1" si="51"/>
        <v>0.26051154525295844</v>
      </c>
      <c r="S63" s="58">
        <f t="shared" ca="1" si="51"/>
        <v>0.23489106274638874</v>
      </c>
      <c r="T63" s="58">
        <f t="shared" ca="1" si="51"/>
        <v>0.20451493090029377</v>
      </c>
      <c r="U63" s="58">
        <f t="shared" ca="1" si="51"/>
        <v>0.18207978265762351</v>
      </c>
      <c r="V63" s="58">
        <f t="shared" ca="1" si="51"/>
        <v>0.16181287442275344</v>
      </c>
      <c r="W63" s="58">
        <f t="shared" ca="1" si="51"/>
        <v>0.14511639001961399</v>
      </c>
      <c r="X63" s="58">
        <f t="shared" ca="1" si="51"/>
        <v>0.12971204863838634</v>
      </c>
      <c r="Y63" s="58">
        <f t="shared" ca="1" si="51"/>
        <v>0.11431535882186768</v>
      </c>
      <c r="Z63" s="58">
        <f t="shared" ca="1" si="51"/>
        <v>8.9799725615909223E-2</v>
      </c>
      <c r="AA63" s="58">
        <f t="shared" ca="1" si="51"/>
        <v>6.7240799608106944E-2</v>
      </c>
      <c r="AB63" s="58">
        <f t="shared" ca="1" si="51"/>
        <v>0</v>
      </c>
      <c r="AC63" s="58" t="e">
        <f t="shared" ca="1" si="51"/>
        <v>#N/A</v>
      </c>
      <c r="AD63" s="58" t="e">
        <f t="shared" ca="1" si="51"/>
        <v>#N/A</v>
      </c>
      <c r="AE63" s="58" t="e">
        <f t="shared" ca="1" si="51"/>
        <v>#N/A</v>
      </c>
      <c r="AF63" s="58" t="e">
        <f t="shared" ca="1" si="51"/>
        <v>#N/A</v>
      </c>
      <c r="AG63" s="58" t="e">
        <f t="shared" ca="1" si="51"/>
        <v>#N/A</v>
      </c>
      <c r="AH63" s="58" t="e">
        <f t="shared" ca="1" si="51"/>
        <v>#N/A</v>
      </c>
      <c r="AI63" s="58" t="e">
        <f t="shared" ca="1" si="51"/>
        <v>#N/A</v>
      </c>
      <c r="AJ63" s="58" t="e">
        <f t="shared" ca="1" si="51"/>
        <v>#N/A</v>
      </c>
      <c r="AK63" s="58" t="e">
        <f t="shared" ca="1" si="51"/>
        <v>#N/A</v>
      </c>
      <c r="AL63" s="58" t="e">
        <f t="shared" ca="1" si="51"/>
        <v>#N/A</v>
      </c>
      <c r="AM63" s="58" t="e">
        <f t="shared" ca="1" si="51"/>
        <v>#N/A</v>
      </c>
      <c r="AN63" s="58" t="e">
        <f t="shared" ca="1" si="51"/>
        <v>#N/A</v>
      </c>
      <c r="AO63" s="58" t="e">
        <f t="shared" ca="1" si="51"/>
        <v>#N/A</v>
      </c>
      <c r="AP63" s="58" t="e">
        <f t="shared" ca="1" si="51"/>
        <v>#N/A</v>
      </c>
      <c r="AQ63" s="58" t="e">
        <f t="shared" ca="1" si="51"/>
        <v>#N/A</v>
      </c>
      <c r="AR63" s="58" t="e">
        <f t="shared" ca="1" si="51"/>
        <v>#N/A</v>
      </c>
      <c r="AS63" s="58" t="e">
        <f t="shared" ca="1" si="51"/>
        <v>#N/A</v>
      </c>
      <c r="AT63" s="58" t="e">
        <f t="shared" ca="1" si="51"/>
        <v>#N/A</v>
      </c>
      <c r="AU63" s="58" t="e">
        <f t="shared" ca="1" si="51"/>
        <v>#N/A</v>
      </c>
      <c r="AV63" s="58" t="e">
        <f t="shared" ca="1" si="51"/>
        <v>#N/A</v>
      </c>
      <c r="AW63" s="58" t="e">
        <f t="shared" ca="1" si="51"/>
        <v>#N/A</v>
      </c>
      <c r="AX63" s="58" t="e">
        <f t="shared" ca="1" si="51"/>
        <v>#N/A</v>
      </c>
      <c r="AY63" s="58" t="e">
        <f t="shared" ca="1" si="51"/>
        <v>#N/A</v>
      </c>
      <c r="AZ63" s="58" t="e">
        <f t="shared" ca="1" si="51"/>
        <v>#N/A</v>
      </c>
      <c r="BA63" s="58" t="e">
        <f t="shared" ca="1" si="51"/>
        <v>#N/A</v>
      </c>
      <c r="BB63" s="58" t="e">
        <f t="shared" ca="1" si="51"/>
        <v>#N/A</v>
      </c>
    </row>
    <row r="64" spans="1:54" x14ac:dyDescent="0.2">
      <c r="A64" s="132" t="s">
        <v>100</v>
      </c>
      <c r="B64" s="58" t="s">
        <v>56</v>
      </c>
      <c r="C64" s="58" t="s">
        <v>56</v>
      </c>
      <c r="D64" s="58">
        <f ca="1" xml:space="preserve"> D27*D51*D52/SQRT(D3)</f>
        <v>1.1735915897048206</v>
      </c>
      <c r="E64" s="58">
        <f t="shared" ref="E64:BB64" ca="1" si="52" xml:space="preserve"> E27*E51*E52/SQRT(E3)</f>
        <v>0.69917227506440238</v>
      </c>
      <c r="F64" s="58">
        <f t="shared" ca="1" si="52"/>
        <v>0.39495438346433542</v>
      </c>
      <c r="G64" s="58">
        <f t="shared" ca="1" si="52"/>
        <v>0.27571463384680162</v>
      </c>
      <c r="H64" s="58">
        <f t="shared" ca="1" si="52"/>
        <v>0.355664846771576</v>
      </c>
      <c r="I64" s="58">
        <f t="shared" ca="1" si="52"/>
        <v>0.30865118974764483</v>
      </c>
      <c r="J64" s="58">
        <f t="shared" ca="1" si="52"/>
        <v>0.25470407432887865</v>
      </c>
      <c r="K64" s="58">
        <f t="shared" ca="1" si="52"/>
        <v>0.24841557424564067</v>
      </c>
      <c r="L64" s="58">
        <f t="shared" ca="1" si="52"/>
        <v>0.21572764921737309</v>
      </c>
      <c r="M64" s="58">
        <f t="shared" ca="1" si="52"/>
        <v>0.18815370090134143</v>
      </c>
      <c r="N64" s="58">
        <f t="shared" ca="1" si="52"/>
        <v>0.16727308463496895</v>
      </c>
      <c r="O64" s="58">
        <f t="shared" ca="1" si="52"/>
        <v>0.17517319109148743</v>
      </c>
      <c r="P64" s="58">
        <f t="shared" ca="1" si="52"/>
        <v>0.16496588472004292</v>
      </c>
      <c r="Q64" s="58">
        <f t="shared" ca="1" si="52"/>
        <v>0.14533701273994512</v>
      </c>
      <c r="R64" s="58">
        <f t="shared" ca="1" si="52"/>
        <v>0.13544441606146759</v>
      </c>
      <c r="S64" s="58">
        <f t="shared" ca="1" si="52"/>
        <v>0.12219900016336224</v>
      </c>
      <c r="T64" s="58">
        <f t="shared" ca="1" si="52"/>
        <v>0.10655363847038621</v>
      </c>
      <c r="U64" s="58">
        <f t="shared" ca="1" si="52"/>
        <v>9.2512258323371607E-2</v>
      </c>
      <c r="V64" s="58">
        <f t="shared" ca="1" si="52"/>
        <v>7.9750637989835324E-2</v>
      </c>
      <c r="W64" s="58">
        <f t="shared" ca="1" si="52"/>
        <v>6.985414622828362E-2</v>
      </c>
      <c r="X64" s="58">
        <f t="shared" ca="1" si="52"/>
        <v>6.0487595172009419E-2</v>
      </c>
      <c r="Y64" s="58">
        <f t="shared" ca="1" si="52"/>
        <v>5.1033749556365228E-2</v>
      </c>
      <c r="Z64" s="58">
        <f t="shared" ca="1" si="52"/>
        <v>3.4080405489380808E-2</v>
      </c>
      <c r="AA64" s="58">
        <f t="shared" ca="1" si="52"/>
        <v>1.8137036036018926E-2</v>
      </c>
      <c r="AB64" s="58">
        <f t="shared" ca="1" si="52"/>
        <v>0</v>
      </c>
      <c r="AC64" s="58" t="e">
        <f t="shared" ca="1" si="52"/>
        <v>#N/A</v>
      </c>
      <c r="AD64" s="58" t="e">
        <f t="shared" ca="1" si="52"/>
        <v>#N/A</v>
      </c>
      <c r="AE64" s="58" t="e">
        <f t="shared" ca="1" si="52"/>
        <v>#N/A</v>
      </c>
      <c r="AF64" s="58" t="e">
        <f t="shared" ca="1" si="52"/>
        <v>#N/A</v>
      </c>
      <c r="AG64" s="58" t="e">
        <f t="shared" ca="1" si="52"/>
        <v>#N/A</v>
      </c>
      <c r="AH64" s="58" t="e">
        <f t="shared" ca="1" si="52"/>
        <v>#N/A</v>
      </c>
      <c r="AI64" s="58" t="e">
        <f t="shared" ca="1" si="52"/>
        <v>#N/A</v>
      </c>
      <c r="AJ64" s="58" t="e">
        <f t="shared" ca="1" si="52"/>
        <v>#N/A</v>
      </c>
      <c r="AK64" s="58" t="e">
        <f t="shared" ca="1" si="52"/>
        <v>#N/A</v>
      </c>
      <c r="AL64" s="58" t="e">
        <f t="shared" ca="1" si="52"/>
        <v>#N/A</v>
      </c>
      <c r="AM64" s="58" t="e">
        <f t="shared" ca="1" si="52"/>
        <v>#N/A</v>
      </c>
      <c r="AN64" s="58" t="e">
        <f t="shared" ca="1" si="52"/>
        <v>#N/A</v>
      </c>
      <c r="AO64" s="58" t="e">
        <f t="shared" ca="1" si="52"/>
        <v>#N/A</v>
      </c>
      <c r="AP64" s="58" t="e">
        <f t="shared" ca="1" si="52"/>
        <v>#N/A</v>
      </c>
      <c r="AQ64" s="58" t="e">
        <f t="shared" ca="1" si="52"/>
        <v>#N/A</v>
      </c>
      <c r="AR64" s="58" t="e">
        <f t="shared" ca="1" si="52"/>
        <v>#N/A</v>
      </c>
      <c r="AS64" s="58" t="e">
        <f t="shared" ca="1" si="52"/>
        <v>#N/A</v>
      </c>
      <c r="AT64" s="58" t="e">
        <f t="shared" ca="1" si="52"/>
        <v>#N/A</v>
      </c>
      <c r="AU64" s="58" t="e">
        <f t="shared" ca="1" si="52"/>
        <v>#N/A</v>
      </c>
      <c r="AV64" s="58" t="e">
        <f t="shared" ca="1" si="52"/>
        <v>#N/A</v>
      </c>
      <c r="AW64" s="58" t="e">
        <f t="shared" ca="1" si="52"/>
        <v>#N/A</v>
      </c>
      <c r="AX64" s="58" t="e">
        <f t="shared" ca="1" si="52"/>
        <v>#N/A</v>
      </c>
      <c r="AY64" s="58" t="e">
        <f t="shared" ca="1" si="52"/>
        <v>#N/A</v>
      </c>
      <c r="AZ64" s="58" t="e">
        <f t="shared" ca="1" si="52"/>
        <v>#N/A</v>
      </c>
      <c r="BA64" s="58" t="e">
        <f t="shared" ca="1" si="52"/>
        <v>#N/A</v>
      </c>
      <c r="BB64" s="58" t="e">
        <f t="shared" ca="1" si="52"/>
        <v>#N/A</v>
      </c>
    </row>
    <row r="65" spans="1:54" s="11" customFormat="1" x14ac:dyDescent="0.2">
      <c r="A65" s="56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75"/>
    </row>
    <row r="66" spans="1:54" s="11" customFormat="1" x14ac:dyDescent="0.2">
      <c r="A66" s="133"/>
      <c r="B66" s="134"/>
      <c r="C66" s="58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</row>
    <row r="67" spans="1:54" x14ac:dyDescent="0.2">
      <c r="A67" s="133"/>
      <c r="B67" s="134"/>
      <c r="C67" s="58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</row>
    <row r="68" spans="1:54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</row>
    <row r="69" spans="1:54" x14ac:dyDescent="0.2">
      <c r="A69" s="56"/>
      <c r="B69" s="19"/>
      <c r="C69" s="19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</row>
    <row r="70" spans="1:54" x14ac:dyDescent="0.2">
      <c r="A70" s="56"/>
      <c r="B70" s="19"/>
      <c r="C70" s="19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</row>
    <row r="71" spans="1:54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</row>
    <row r="72" spans="1:54" x14ac:dyDescent="0.2">
      <c r="A72" s="56"/>
      <c r="B72" s="19"/>
      <c r="C72" s="19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</row>
    <row r="73" spans="1:54" x14ac:dyDescent="0.2">
      <c r="A73" s="56"/>
      <c r="B73" s="19"/>
      <c r="C73" s="19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</row>
    <row r="74" spans="1:54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</row>
    <row r="75" spans="1:54" x14ac:dyDescent="0.2">
      <c r="A75" s="74"/>
      <c r="B75" s="75"/>
      <c r="C75" s="75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19"/>
    </row>
    <row r="76" spans="1:54" x14ac:dyDescent="0.2">
      <c r="A76" s="74"/>
      <c r="B76" s="75"/>
      <c r="C76" s="75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19"/>
    </row>
    <row r="77" spans="1:54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</row>
    <row r="78" spans="1:54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</row>
    <row r="79" spans="1:54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</row>
    <row r="80" spans="1:54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</row>
    <row r="81" spans="1:53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</row>
    <row r="82" spans="1:53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</row>
    <row r="83" spans="1:53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</row>
    <row r="84" spans="1:53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</row>
    <row r="85" spans="1:53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</row>
    <row r="86" spans="1:53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</row>
  </sheetData>
  <phoneticPr fontId="0" type="noConversion"/>
  <conditionalFormatting sqref="A39 B12:BB15 A55 B32:BB34 B36:BB42 B52:BB58 B48:BB50">
    <cfRule type="expression" dxfId="15" priority="3" stopIfTrue="1">
      <formula>ISNA(A12)</formula>
    </cfRule>
  </conditionalFormatting>
  <conditionalFormatting sqref="B29 B4:BB5 B22:BB23 B18:BB19">
    <cfRule type="expression" dxfId="14" priority="4" stopIfTrue="1">
      <formula>ISNA(B4)</formula>
    </cfRule>
  </conditionalFormatting>
  <conditionalFormatting sqref="B35:BB35 B51:BB51">
    <cfRule type="expression" dxfId="13" priority="5" stopIfTrue="1">
      <formula>ISNA(B35)</formula>
    </cfRule>
  </conditionalFormatting>
  <conditionalFormatting sqref="B30:B31 D30:BB31 C31:BB31 B46:BB47">
    <cfRule type="expression" dxfId="12" priority="6" stopIfTrue="1">
      <formula>ISNA(B30)</formula>
    </cfRule>
    <cfRule type="expression" dxfId="11" priority="7" stopIfTrue="1">
      <formula>(B30="ERR")</formula>
    </cfRule>
  </conditionalFormatting>
  <conditionalFormatting sqref="B17:BB17 B21:BB21">
    <cfRule type="expression" dxfId="10" priority="8" stopIfTrue="1">
      <formula>ISNA(B17)</formula>
    </cfRule>
  </conditionalFormatting>
  <conditionalFormatting sqref="B7:BB9">
    <cfRule type="expression" dxfId="9" priority="9" stopIfTrue="1">
      <formula>ISNA(B7)</formula>
    </cfRule>
  </conditionalFormatting>
  <conditionalFormatting sqref="B10:BB10">
    <cfRule type="expression" dxfId="8" priority="10" stopIfTrue="1">
      <formula>ISNA(B10)</formula>
    </cfRule>
  </conditionalFormatting>
  <conditionalFormatting sqref="C29:C30 D29:BB29 C45:BB45">
    <cfRule type="expression" dxfId="7" priority="11" stopIfTrue="1">
      <formula>ISNA(C29)</formula>
    </cfRule>
    <cfRule type="expression" dxfId="6" priority="12" stopIfTrue="1">
      <formula>(C29="ERR")</formula>
    </cfRule>
  </conditionalFormatting>
  <conditionalFormatting sqref="C63:BB67">
    <cfRule type="expression" dxfId="5" priority="1">
      <formula xml:space="preserve"> ISNA(C63)</formula>
    </cfRule>
  </conditionalFormatting>
  <pageMargins left="0.28999999999999998" right="0.15" top="0.51" bottom="0.49" header="0.5" footer="0.5"/>
  <pageSetup paperSize="8" scale="90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11"/>
  </sheetPr>
  <dimension ref="B2:BD68"/>
  <sheetViews>
    <sheetView zoomScale="70" zoomScaleNormal="70" workbookViewId="0">
      <selection activeCell="I64" sqref="I64"/>
    </sheetView>
  </sheetViews>
  <sheetFormatPr defaultRowHeight="12.75" x14ac:dyDescent="0.2"/>
  <cols>
    <col min="1" max="1" width="4.5703125" customWidth="1"/>
    <col min="2" max="2" width="19.28515625" customWidth="1"/>
    <col min="38" max="55" width="9.140625" hidden="1" customWidth="1"/>
    <col min="56" max="56" width="9.140625" collapsed="1"/>
  </cols>
  <sheetData>
    <row r="2" spans="2:56" ht="13.5" thickBot="1" x14ac:dyDescent="0.25"/>
    <row r="3" spans="2:56" ht="20.25" x14ac:dyDescent="0.3">
      <c r="B3" s="154" t="str">
        <f>'Project Data'!$C$9</f>
        <v>Example Project Analysis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6"/>
    </row>
    <row r="4" spans="2:56" ht="20.25" x14ac:dyDescent="0.3">
      <c r="B4" s="157" t="str">
        <f>CONCATENATE("Final Cost Forecast Using Statistical Methods ",('Project Data'!$C$10),('Project Data'!$C$11)," as at")</f>
        <v>Final Cost Forecast Using Statistical Methods  as at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9"/>
    </row>
    <row r="5" spans="2:56" ht="15.75" x14ac:dyDescent="0.25">
      <c r="B5" s="160">
        <f>'Project Data'!$C$13</f>
        <v>41457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2"/>
    </row>
    <row r="6" spans="2:56" x14ac:dyDescent="0.2"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25"/>
    </row>
    <row r="7" spans="2:56" x14ac:dyDescent="0.2"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25"/>
    </row>
    <row r="8" spans="2:56" x14ac:dyDescent="0.2">
      <c r="B8" s="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25"/>
    </row>
    <row r="9" spans="2:56" x14ac:dyDescent="0.2">
      <c r="B9" s="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25"/>
    </row>
    <row r="10" spans="2:56" x14ac:dyDescent="0.2">
      <c r="B10" s="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25"/>
    </row>
    <row r="11" spans="2:56" x14ac:dyDescent="0.2">
      <c r="B11" s="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25"/>
    </row>
    <row r="12" spans="2:56" x14ac:dyDescent="0.2"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25"/>
    </row>
    <row r="13" spans="2:56" x14ac:dyDescent="0.2"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25"/>
    </row>
    <row r="14" spans="2:56" x14ac:dyDescent="0.2">
      <c r="B14" s="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25"/>
    </row>
    <row r="15" spans="2:56" x14ac:dyDescent="0.2">
      <c r="B15" s="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25"/>
    </row>
    <row r="16" spans="2:56" x14ac:dyDescent="0.2">
      <c r="B16" s="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25"/>
    </row>
    <row r="17" spans="2:56" x14ac:dyDescent="0.2"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25"/>
    </row>
    <row r="18" spans="2:56" x14ac:dyDescent="0.2">
      <c r="B18" s="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25"/>
    </row>
    <row r="19" spans="2:56" x14ac:dyDescent="0.2">
      <c r="B19" s="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25"/>
    </row>
    <row r="20" spans="2:56" x14ac:dyDescent="0.2">
      <c r="B20" s="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25"/>
    </row>
    <row r="21" spans="2:56" x14ac:dyDescent="0.2">
      <c r="B21" s="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25"/>
    </row>
    <row r="22" spans="2:56" x14ac:dyDescent="0.2">
      <c r="B22" s="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25"/>
    </row>
    <row r="23" spans="2:56" x14ac:dyDescent="0.2">
      <c r="B23" s="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25"/>
    </row>
    <row r="24" spans="2:56" x14ac:dyDescent="0.2">
      <c r="B24" s="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25"/>
    </row>
    <row r="25" spans="2:56" x14ac:dyDescent="0.2">
      <c r="B25" s="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25"/>
    </row>
    <row r="26" spans="2:56" x14ac:dyDescent="0.2">
      <c r="B26" s="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25"/>
    </row>
    <row r="27" spans="2:56" x14ac:dyDescent="0.2">
      <c r="B27" s="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25"/>
    </row>
    <row r="28" spans="2:56" x14ac:dyDescent="0.2">
      <c r="B28" s="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25"/>
    </row>
    <row r="29" spans="2:56" x14ac:dyDescent="0.2">
      <c r="B29" s="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25"/>
    </row>
    <row r="30" spans="2:56" x14ac:dyDescent="0.2">
      <c r="B30" s="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5"/>
    </row>
    <row r="31" spans="2:56" x14ac:dyDescent="0.2">
      <c r="B31" s="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25"/>
    </row>
    <row r="32" spans="2:56" x14ac:dyDescent="0.2">
      <c r="B32" s="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25"/>
    </row>
    <row r="33" spans="2:56" x14ac:dyDescent="0.2">
      <c r="B33" s="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25"/>
    </row>
    <row r="34" spans="2:56" x14ac:dyDescent="0.2">
      <c r="B34" s="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25"/>
    </row>
    <row r="35" spans="2:56" x14ac:dyDescent="0.2">
      <c r="B35" s="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25"/>
    </row>
    <row r="36" spans="2:56" x14ac:dyDescent="0.2">
      <c r="B36" s="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25"/>
    </row>
    <row r="37" spans="2:56" x14ac:dyDescent="0.2">
      <c r="B37" s="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25"/>
    </row>
    <row r="38" spans="2:56" x14ac:dyDescent="0.2">
      <c r="B38" s="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25"/>
    </row>
    <row r="39" spans="2:56" x14ac:dyDescent="0.2">
      <c r="B39" s="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25"/>
    </row>
    <row r="40" spans="2:56" x14ac:dyDescent="0.2">
      <c r="B40" s="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25"/>
    </row>
    <row r="41" spans="2:56" x14ac:dyDescent="0.2">
      <c r="B41" s="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25"/>
    </row>
    <row r="42" spans="2:56" x14ac:dyDescent="0.2">
      <c r="B42" s="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25"/>
    </row>
    <row r="43" spans="2:56" x14ac:dyDescent="0.2">
      <c r="B43" s="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25"/>
    </row>
    <row r="44" spans="2:56" x14ac:dyDescent="0.2">
      <c r="B44" s="5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25"/>
    </row>
    <row r="45" spans="2:56" x14ac:dyDescent="0.2">
      <c r="B45" s="5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25"/>
    </row>
    <row r="46" spans="2:56" x14ac:dyDescent="0.2">
      <c r="B46" s="5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25"/>
    </row>
    <row r="47" spans="2:56" x14ac:dyDescent="0.2">
      <c r="B47" s="108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25"/>
    </row>
    <row r="48" spans="2:56" x14ac:dyDescent="0.2">
      <c r="B48" s="108" t="s">
        <v>84</v>
      </c>
      <c r="C48" s="110">
        <f>IF('Project Data'!$E$5 = "W", 'Project Data'!$E$18, 'Project Data'!$E$18 -1)</f>
        <v>41274</v>
      </c>
      <c r="D48" s="114">
        <f>IF('Project Data'!$E$5="W",C48+7,IF('Project Data'!$E$5="M",DATE(YEAR(C48),MONTH(C48)+2,0)))</f>
        <v>41305</v>
      </c>
      <c r="E48" s="114">
        <f>IF('Project Data'!$E$5="W",D48+7,IF('Project Data'!$E$5="M",DATE(YEAR(D48),MONTH(D48)+2,0)))</f>
        <v>41333</v>
      </c>
      <c r="F48" s="114">
        <f>IF('Project Data'!$E$5="W",E48+7,IF('Project Data'!$E$5="M",DATE(YEAR(E48),MONTH(E48)+2,0)))</f>
        <v>41364</v>
      </c>
      <c r="G48" s="114">
        <f>IF('Project Data'!$E$5="W",F48+7,IF('Project Data'!$E$5="M",DATE(YEAR(F48),MONTH(F48)+2,0)))</f>
        <v>41394</v>
      </c>
      <c r="H48" s="114">
        <f>IF('Project Data'!$E$5="W",G48+7,IF('Project Data'!$E$5="M",DATE(YEAR(G48),MONTH(G48)+2,0)))</f>
        <v>41425</v>
      </c>
      <c r="I48" s="114">
        <f>IF('Project Data'!$E$5="W",H48+7,IF('Project Data'!$E$5="M",DATE(YEAR(H48),MONTH(H48)+2,0)))</f>
        <v>41455</v>
      </c>
      <c r="J48" s="114">
        <f>IF('Project Data'!$E$5="W",I48+7,IF('Project Data'!$E$5="M",DATE(YEAR(I48),MONTH(I48)+2,0)))</f>
        <v>41486</v>
      </c>
      <c r="K48" s="114">
        <f>IF('Project Data'!$E$5="W",J48+7,IF('Project Data'!$E$5="M",DATE(YEAR(J48),MONTH(J48)+2,0)))</f>
        <v>41517</v>
      </c>
      <c r="L48" s="114">
        <f>IF('Project Data'!$E$5="W",K48+7,IF('Project Data'!$E$5="M",DATE(YEAR(K48),MONTH(K48)+2,0)))</f>
        <v>41547</v>
      </c>
      <c r="M48" s="114">
        <f>IF('Project Data'!$E$5="W",L48+7,IF('Project Data'!$E$5="M",DATE(YEAR(L48),MONTH(L48)+2,0)))</f>
        <v>41578</v>
      </c>
      <c r="N48" s="114">
        <f>IF('Project Data'!$E$5="W",M48+7,IF('Project Data'!$E$5="M",DATE(YEAR(M48),MONTH(M48)+2,0)))</f>
        <v>41608</v>
      </c>
      <c r="O48" s="114">
        <f>IF('Project Data'!$E$5="W",N48+7,IF('Project Data'!$E$5="M",DATE(YEAR(N48),MONTH(N48)+2,0)))</f>
        <v>41639</v>
      </c>
      <c r="P48" s="114">
        <f>IF('Project Data'!$E$5="W",O48+7,IF('Project Data'!$E$5="M",DATE(YEAR(O48),MONTH(O48)+2,0)))</f>
        <v>41670</v>
      </c>
      <c r="Q48" s="114">
        <f>IF('Project Data'!$E$5="W",P48+7,IF('Project Data'!$E$5="M",DATE(YEAR(P48),MONTH(P48)+2,0)))</f>
        <v>41698</v>
      </c>
      <c r="R48" s="114">
        <f>IF('Project Data'!$E$5="W",Q48+7,IF('Project Data'!$E$5="M",DATE(YEAR(Q48),MONTH(Q48)+2,0)))</f>
        <v>41729</v>
      </c>
      <c r="S48" s="114">
        <f>IF('Project Data'!$E$5="W",R48+7,IF('Project Data'!$E$5="M",DATE(YEAR(R48),MONTH(R48)+2,0)))</f>
        <v>41759</v>
      </c>
      <c r="T48" s="114">
        <f>IF('Project Data'!$E$5="W",S48+7,IF('Project Data'!$E$5="M",DATE(YEAR(S48),MONTH(S48)+2,0)))</f>
        <v>41790</v>
      </c>
      <c r="U48" s="114">
        <f>IF('Project Data'!$E$5="W",T48+7,IF('Project Data'!$E$5="M",DATE(YEAR(T48),MONTH(T48)+2,0)))</f>
        <v>41820</v>
      </c>
      <c r="V48" s="114">
        <f>IF('Project Data'!$E$5="W",U48+7,IF('Project Data'!$E$5="M",DATE(YEAR(U48),MONTH(U48)+2,0)))</f>
        <v>41851</v>
      </c>
      <c r="W48" s="114">
        <f>IF('Project Data'!$E$5="W",V48+7,IF('Project Data'!$E$5="M",DATE(YEAR(V48),MONTH(V48)+2,0)))</f>
        <v>41882</v>
      </c>
      <c r="X48" s="114">
        <f>IF('Project Data'!$E$5="W",W48+7,IF('Project Data'!$E$5="M",DATE(YEAR(W48),MONTH(W48)+2,0)))</f>
        <v>41912</v>
      </c>
      <c r="Y48" s="114">
        <f>IF('Project Data'!$E$5="W",X48+7,IF('Project Data'!$E$5="M",DATE(YEAR(X48),MONTH(X48)+2,0)))</f>
        <v>41943</v>
      </c>
      <c r="Z48" s="114">
        <f>IF('Project Data'!$E$5="W",Y48+7,IF('Project Data'!$E$5="M",DATE(YEAR(Y48),MONTH(Y48)+2,0)))</f>
        <v>41973</v>
      </c>
      <c r="AA48" s="114">
        <f>IF('Project Data'!$E$5="W",Z48+7,IF('Project Data'!$E$5="M",DATE(YEAR(Z48),MONTH(Z48)+2,0)))</f>
        <v>42004</v>
      </c>
      <c r="AB48" s="114">
        <f>IF('Project Data'!$E$5="W",AA48+7,IF('Project Data'!$E$5="M",DATE(YEAR(AA48),MONTH(AA48)+2,0)))</f>
        <v>42035</v>
      </c>
      <c r="AC48" s="114">
        <f>IF('Project Data'!$E$5="W",AB48+7,IF('Project Data'!$E$5="M",DATE(YEAR(AB48),MONTH(AB48)+2,0)))</f>
        <v>42063</v>
      </c>
      <c r="AD48" s="114">
        <f>IF('Project Data'!$E$5="W",AC48+7,IF('Project Data'!$E$5="M",DATE(YEAR(AC48),MONTH(AC48)+2,0)))</f>
        <v>42094</v>
      </c>
      <c r="AE48" s="114">
        <f>IF('Project Data'!$E$5="W",AD48+7,IF('Project Data'!$E$5="M",DATE(YEAR(AD48),MONTH(AD48)+2,0)))</f>
        <v>42124</v>
      </c>
      <c r="AF48" s="114">
        <f>IF('Project Data'!$E$5="W",AE48+7,IF('Project Data'!$E$5="M",DATE(YEAR(AE48),MONTH(AE48)+2,0)))</f>
        <v>42155</v>
      </c>
      <c r="AG48" s="114">
        <f>IF('Project Data'!$E$5="W",AF48+7,IF('Project Data'!$E$5="M",DATE(YEAR(AF48),MONTH(AF48)+2,0)))</f>
        <v>42185</v>
      </c>
      <c r="AH48" s="114">
        <f>IF('Project Data'!$E$5="W",AG48+7,IF('Project Data'!$E$5="M",DATE(YEAR(AG48),MONTH(AG48)+2,0)))</f>
        <v>42216</v>
      </c>
      <c r="AI48" s="114">
        <f>IF('Project Data'!$E$5="W",AH48+7,IF('Project Data'!$E$5="M",DATE(YEAR(AH48),MONTH(AH48)+2,0)))</f>
        <v>42247</v>
      </c>
      <c r="AJ48" s="114">
        <f>IF('Project Data'!$E$5="W",AI48+7,IF('Project Data'!$E$5="M",DATE(YEAR(AI48),MONTH(AI48)+2,0)))</f>
        <v>42277</v>
      </c>
      <c r="AK48" s="114">
        <f>IF('Project Data'!$E$5="W",AJ48+7,IF('Project Data'!$E$5="M",DATE(YEAR(AJ48),MONTH(AJ48)+2,0)))</f>
        <v>42308</v>
      </c>
      <c r="AL48" s="114">
        <f>IF('Project Data'!$E$5="W",AK48+7,IF('Project Data'!$E$5="M",DATE(YEAR(AK48),MONTH(AK48)+2,0)))</f>
        <v>42338</v>
      </c>
      <c r="AM48" s="114">
        <f>IF('Project Data'!$E$5="W",AL48+7,IF('Project Data'!$E$5="M",DATE(YEAR(AL48),MONTH(AL48)+2,0)))</f>
        <v>42369</v>
      </c>
      <c r="AN48" s="114">
        <f>IF('Project Data'!$E$5="W",AM48+7,IF('Project Data'!$E$5="M",DATE(YEAR(AM48),MONTH(AM48)+2,0)))</f>
        <v>42400</v>
      </c>
      <c r="AO48" s="114">
        <f>IF('Project Data'!$E$5="W",AN48+7,IF('Project Data'!$E$5="M",DATE(YEAR(AN48),MONTH(AN48)+2,0)))</f>
        <v>42429</v>
      </c>
      <c r="AP48" s="114">
        <f>IF('Project Data'!$E$5="W",AO48+7,IF('Project Data'!$E$5="M",DATE(YEAR(AO48),MONTH(AO48)+2,0)))</f>
        <v>42460</v>
      </c>
      <c r="AQ48" s="114">
        <f>IF('Project Data'!$E$5="W",AP48+7,IF('Project Data'!$E$5="M",DATE(YEAR(AP48),MONTH(AP48)+2,0)))</f>
        <v>42490</v>
      </c>
      <c r="AR48" s="114">
        <f>IF('Project Data'!$E$5="W",AQ48+7,IF('Project Data'!$E$5="M",DATE(YEAR(AQ48),MONTH(AQ48)+2,0)))</f>
        <v>42521</v>
      </c>
      <c r="AS48" s="114">
        <f>IF('Project Data'!$E$5="W",AR48+7,IF('Project Data'!$E$5="M",DATE(YEAR(AR48),MONTH(AR48)+2,0)))</f>
        <v>42551</v>
      </c>
      <c r="AT48" s="114">
        <f>IF('Project Data'!$E$5="W",AS48+7,IF('Project Data'!$E$5="M",DATE(YEAR(AS48),MONTH(AS48)+2,0)))</f>
        <v>42582</v>
      </c>
      <c r="AU48" s="114">
        <f>IF('Project Data'!$E$5="W",AT48+7,IF('Project Data'!$E$5="M",DATE(YEAR(AT48),MONTH(AT48)+2,0)))</f>
        <v>42613</v>
      </c>
      <c r="AV48" s="114">
        <f>IF('Project Data'!$E$5="W",AU48+7,IF('Project Data'!$E$5="M",DATE(YEAR(AU48),MONTH(AU48)+2,0)))</f>
        <v>42643</v>
      </c>
      <c r="AW48" s="114">
        <f>IF('Project Data'!$E$5="W",AV48+7,IF('Project Data'!$E$5="M",DATE(YEAR(AV48),MONTH(AV48)+2,0)))</f>
        <v>42674</v>
      </c>
      <c r="AX48" s="114">
        <f>IF('Project Data'!$E$5="W",AW48+7,IF('Project Data'!$E$5="M",DATE(YEAR(AW48),MONTH(AW48)+2,0)))</f>
        <v>42704</v>
      </c>
      <c r="AY48" s="114">
        <f>IF('Project Data'!$E$5="W",AX48+7,IF('Project Data'!$E$5="M",DATE(YEAR(AX48),MONTH(AX48)+2,0)))</f>
        <v>42735</v>
      </c>
      <c r="AZ48" s="114">
        <f>IF('Project Data'!$E$5="W",AY48+7,IF('Project Data'!$E$5="M",DATE(YEAR(AY48),MONTH(AY48)+2,0)))</f>
        <v>42766</v>
      </c>
      <c r="BA48" s="114">
        <f>IF('Project Data'!$E$5="W",AZ48+7,IF('Project Data'!$E$5="M",DATE(YEAR(AZ48),MONTH(AZ48)+2,0)))</f>
        <v>42794</v>
      </c>
      <c r="BB48" s="114">
        <f>IF('Project Data'!$E$5="W",BA48+7,IF('Project Data'!$E$5="M",DATE(YEAR(BA48),MONTH(BA48)+2,0)))</f>
        <v>42825</v>
      </c>
      <c r="BC48" s="114">
        <f>IF('Project Data'!$E$5="W",BB48+7,IF('Project Data'!$E$5="M",DATE(YEAR(BB48),MONTH(BB48)+2,0)))</f>
        <v>42855</v>
      </c>
      <c r="BD48" s="6"/>
    </row>
    <row r="49" spans="2:56" s="19" customFormat="1" x14ac:dyDescent="0.2">
      <c r="B49" s="89" t="s">
        <v>16</v>
      </c>
      <c r="C49" s="85">
        <v>0</v>
      </c>
      <c r="D49" s="85">
        <f>C49+1</f>
        <v>1</v>
      </c>
      <c r="E49" s="85">
        <f t="shared" ref="E49:BC49" si="0">D49+1</f>
        <v>2</v>
      </c>
      <c r="F49" s="85">
        <f t="shared" si="0"/>
        <v>3</v>
      </c>
      <c r="G49" s="85">
        <f t="shared" si="0"/>
        <v>4</v>
      </c>
      <c r="H49" s="85">
        <f t="shared" si="0"/>
        <v>5</v>
      </c>
      <c r="I49" s="85">
        <f t="shared" si="0"/>
        <v>6</v>
      </c>
      <c r="J49" s="85">
        <f t="shared" si="0"/>
        <v>7</v>
      </c>
      <c r="K49" s="85">
        <f t="shared" si="0"/>
        <v>8</v>
      </c>
      <c r="L49" s="85">
        <f t="shared" si="0"/>
        <v>9</v>
      </c>
      <c r="M49" s="85">
        <f t="shared" si="0"/>
        <v>10</v>
      </c>
      <c r="N49" s="85">
        <f t="shared" si="0"/>
        <v>11</v>
      </c>
      <c r="O49" s="85">
        <f t="shared" si="0"/>
        <v>12</v>
      </c>
      <c r="P49" s="85">
        <f t="shared" si="0"/>
        <v>13</v>
      </c>
      <c r="Q49" s="85">
        <f t="shared" si="0"/>
        <v>14</v>
      </c>
      <c r="R49" s="85">
        <f t="shared" si="0"/>
        <v>15</v>
      </c>
      <c r="S49" s="85">
        <f t="shared" si="0"/>
        <v>16</v>
      </c>
      <c r="T49" s="85">
        <f t="shared" si="0"/>
        <v>17</v>
      </c>
      <c r="U49" s="85">
        <f t="shared" si="0"/>
        <v>18</v>
      </c>
      <c r="V49" s="85">
        <f t="shared" si="0"/>
        <v>19</v>
      </c>
      <c r="W49" s="85">
        <f t="shared" si="0"/>
        <v>20</v>
      </c>
      <c r="X49" s="85">
        <f t="shared" si="0"/>
        <v>21</v>
      </c>
      <c r="Y49" s="85">
        <f t="shared" si="0"/>
        <v>22</v>
      </c>
      <c r="Z49" s="85">
        <f t="shared" si="0"/>
        <v>23</v>
      </c>
      <c r="AA49" s="85">
        <f t="shared" si="0"/>
        <v>24</v>
      </c>
      <c r="AB49" s="85">
        <f t="shared" si="0"/>
        <v>25</v>
      </c>
      <c r="AC49" s="85">
        <f t="shared" si="0"/>
        <v>26</v>
      </c>
      <c r="AD49" s="85">
        <f t="shared" si="0"/>
        <v>27</v>
      </c>
      <c r="AE49" s="85">
        <f t="shared" si="0"/>
        <v>28</v>
      </c>
      <c r="AF49" s="85">
        <f t="shared" si="0"/>
        <v>29</v>
      </c>
      <c r="AG49" s="85">
        <f t="shared" si="0"/>
        <v>30</v>
      </c>
      <c r="AH49" s="85">
        <f t="shared" si="0"/>
        <v>31</v>
      </c>
      <c r="AI49" s="85">
        <f t="shared" si="0"/>
        <v>32</v>
      </c>
      <c r="AJ49" s="85">
        <f t="shared" si="0"/>
        <v>33</v>
      </c>
      <c r="AK49" s="85">
        <f t="shared" si="0"/>
        <v>34</v>
      </c>
      <c r="AL49" s="85">
        <f t="shared" si="0"/>
        <v>35</v>
      </c>
      <c r="AM49" s="85">
        <f t="shared" si="0"/>
        <v>36</v>
      </c>
      <c r="AN49" s="85">
        <f t="shared" si="0"/>
        <v>37</v>
      </c>
      <c r="AO49" s="85">
        <f t="shared" si="0"/>
        <v>38</v>
      </c>
      <c r="AP49" s="85">
        <f t="shared" si="0"/>
        <v>39</v>
      </c>
      <c r="AQ49" s="85">
        <f t="shared" si="0"/>
        <v>40</v>
      </c>
      <c r="AR49" s="85">
        <f t="shared" si="0"/>
        <v>41</v>
      </c>
      <c r="AS49" s="85">
        <f t="shared" si="0"/>
        <v>42</v>
      </c>
      <c r="AT49" s="85">
        <f t="shared" si="0"/>
        <v>43</v>
      </c>
      <c r="AU49" s="85">
        <f t="shared" si="0"/>
        <v>44</v>
      </c>
      <c r="AV49" s="85">
        <f t="shared" si="0"/>
        <v>45</v>
      </c>
      <c r="AW49" s="85">
        <f t="shared" si="0"/>
        <v>46</v>
      </c>
      <c r="AX49" s="85">
        <f t="shared" si="0"/>
        <v>47</v>
      </c>
      <c r="AY49" s="85">
        <f t="shared" si="0"/>
        <v>48</v>
      </c>
      <c r="AZ49" s="85">
        <f t="shared" si="0"/>
        <v>49</v>
      </c>
      <c r="BA49" s="85">
        <f t="shared" si="0"/>
        <v>50</v>
      </c>
      <c r="BB49" s="85">
        <f t="shared" si="0"/>
        <v>51</v>
      </c>
      <c r="BC49" s="85">
        <f t="shared" si="0"/>
        <v>52</v>
      </c>
      <c r="BD49" s="39"/>
    </row>
    <row r="50" spans="2:56" x14ac:dyDescent="0.2">
      <c r="B50" s="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25"/>
    </row>
    <row r="51" spans="2:56" x14ac:dyDescent="0.2">
      <c r="B51" s="90" t="s">
        <v>67</v>
      </c>
      <c r="C51" s="50">
        <f>'Input Data Sheet'!B13</f>
        <v>0</v>
      </c>
      <c r="D51" s="50">
        <f>'Input Data Sheet'!C13</f>
        <v>2.4324204132514418E-2</v>
      </c>
      <c r="E51" s="50">
        <f>'Input Data Sheet'!D13</f>
        <v>4.9921071110213502E-2</v>
      </c>
      <c r="F51" s="50">
        <f>'Input Data Sheet'!E13</f>
        <v>6.4676652146092514E-2</v>
      </c>
      <c r="G51" s="50">
        <f>'Input Data Sheet'!F13</f>
        <v>8.9510148020347902E-2</v>
      </c>
      <c r="H51" s="50">
        <f>'Input Data Sheet'!G13</f>
        <v>0.11724048852351564</v>
      </c>
      <c r="I51" s="50">
        <f>'Input Data Sheet'!H13</f>
        <v>0.18751453450083319</v>
      </c>
      <c r="J51" s="50">
        <f>'Input Data Sheet'!I13</f>
        <v>0.19602293569016249</v>
      </c>
      <c r="K51" s="50">
        <f>'Input Data Sheet'!J13</f>
        <v>0.24309956426947368</v>
      </c>
      <c r="L51" s="50">
        <f>'Input Data Sheet'!K13</f>
        <v>0.29997481866749681</v>
      </c>
      <c r="M51" s="50">
        <f>'Input Data Sheet'!L13</f>
        <v>0.34876032215110331</v>
      </c>
      <c r="N51" s="50">
        <f>'Input Data Sheet'!M13</f>
        <v>0.38540836671724649</v>
      </c>
      <c r="O51" s="50">
        <f>'Input Data Sheet'!N13</f>
        <v>0.41912019426732378</v>
      </c>
      <c r="P51" s="50">
        <f>'Input Data Sheet'!O13</f>
        <v>0.43924288315776744</v>
      </c>
      <c r="Q51" s="50">
        <f>'Input Data Sheet'!P13</f>
        <v>0.44775723269335738</v>
      </c>
      <c r="R51" s="50">
        <f>'Input Data Sheet'!Q13</f>
        <v>0.53271689582434589</v>
      </c>
      <c r="S51" s="50">
        <f>'Input Data Sheet'!R13</f>
        <v>0.60463523466084368</v>
      </c>
      <c r="T51" s="50">
        <f>'Input Data Sheet'!S13</f>
        <v>0.69711275770147973</v>
      </c>
      <c r="U51" s="50">
        <f>'Input Data Sheet'!T13</f>
        <v>0.75199758213887236</v>
      </c>
      <c r="V51" s="50">
        <f>'Input Data Sheet'!U13</f>
        <v>0.79011458497680009</v>
      </c>
      <c r="W51" s="50">
        <f>'Input Data Sheet'!V13</f>
        <v>0.82557664260041297</v>
      </c>
      <c r="X51" s="50">
        <f>'Input Data Sheet'!W13</f>
        <v>0.85281298710936715</v>
      </c>
      <c r="Y51" s="50">
        <f>'Input Data Sheet'!X13</f>
        <v>0.87845829062090242</v>
      </c>
      <c r="Z51" s="50">
        <f>'Input Data Sheet'!Y13</f>
        <v>0.90490010602219073</v>
      </c>
      <c r="AA51" s="50">
        <f>'Input Data Sheet'!Z13</f>
        <v>0.95670510336951153</v>
      </c>
      <c r="AB51" s="50">
        <f>'Input Data Sheet'!AA13</f>
        <v>0.98662330227824491</v>
      </c>
      <c r="AC51" s="50">
        <f>'Input Data Sheet'!AB13</f>
        <v>1</v>
      </c>
      <c r="AD51" s="50" t="e">
        <f>'Input Data Sheet'!AC13</f>
        <v>#N/A</v>
      </c>
      <c r="AE51" s="50" t="e">
        <f>'Input Data Sheet'!AD13</f>
        <v>#N/A</v>
      </c>
      <c r="AF51" s="50" t="e">
        <f>'Input Data Sheet'!AE13</f>
        <v>#N/A</v>
      </c>
      <c r="AG51" s="50" t="e">
        <f>'Input Data Sheet'!AF13</f>
        <v>#N/A</v>
      </c>
      <c r="AH51" s="50" t="e">
        <f>'Input Data Sheet'!AG13</f>
        <v>#N/A</v>
      </c>
      <c r="AI51" s="50" t="e">
        <f>'Input Data Sheet'!AH13</f>
        <v>#N/A</v>
      </c>
      <c r="AJ51" s="50" t="e">
        <f>'Input Data Sheet'!AI13</f>
        <v>#N/A</v>
      </c>
      <c r="AK51" s="50" t="e">
        <f>'Input Data Sheet'!AJ13</f>
        <v>#N/A</v>
      </c>
      <c r="AL51" s="50" t="e">
        <f>'Input Data Sheet'!AK13</f>
        <v>#N/A</v>
      </c>
      <c r="AM51" s="50" t="e">
        <f>'Input Data Sheet'!AL13</f>
        <v>#N/A</v>
      </c>
      <c r="AN51" s="50" t="e">
        <f>'Input Data Sheet'!AM13</f>
        <v>#N/A</v>
      </c>
      <c r="AO51" s="50" t="e">
        <f>'Input Data Sheet'!AN13</f>
        <v>#N/A</v>
      </c>
      <c r="AP51" s="50" t="e">
        <f>'Input Data Sheet'!AO13</f>
        <v>#N/A</v>
      </c>
      <c r="AQ51" s="50" t="e">
        <f>'Input Data Sheet'!AP13</f>
        <v>#N/A</v>
      </c>
      <c r="AR51" s="50" t="e">
        <f>'Input Data Sheet'!AQ13</f>
        <v>#N/A</v>
      </c>
      <c r="AS51" s="50" t="e">
        <f>'Input Data Sheet'!AR13</f>
        <v>#N/A</v>
      </c>
      <c r="AT51" s="50" t="e">
        <f>'Input Data Sheet'!AS13</f>
        <v>#N/A</v>
      </c>
      <c r="AU51" s="50" t="e">
        <f>'Input Data Sheet'!AT13</f>
        <v>#N/A</v>
      </c>
      <c r="AV51" s="50" t="e">
        <f>'Input Data Sheet'!AU13</f>
        <v>#N/A</v>
      </c>
      <c r="AW51" s="50" t="e">
        <f>'Input Data Sheet'!AV13</f>
        <v>#N/A</v>
      </c>
      <c r="AX51" s="50" t="e">
        <f>'Input Data Sheet'!AW13</f>
        <v>#N/A</v>
      </c>
      <c r="AY51" s="50" t="e">
        <f>'Input Data Sheet'!AX13</f>
        <v>#N/A</v>
      </c>
      <c r="AZ51" s="50" t="e">
        <f>'Input Data Sheet'!AY13</f>
        <v>#N/A</v>
      </c>
      <c r="BA51" s="50" t="e">
        <f>'Input Data Sheet'!AZ13</f>
        <v>#N/A</v>
      </c>
      <c r="BB51" s="50" t="e">
        <f>'Input Data Sheet'!BA13</f>
        <v>#N/A</v>
      </c>
      <c r="BC51" s="50" t="e">
        <f>'Input Data Sheet'!BB13</f>
        <v>#N/A</v>
      </c>
      <c r="BD51" s="6"/>
    </row>
    <row r="52" spans="2:56" s="67" customFormat="1" x14ac:dyDescent="0.2">
      <c r="B52" s="90" t="s">
        <v>68</v>
      </c>
      <c r="C52" s="50">
        <f>'Input Data Sheet'!B14</f>
        <v>0</v>
      </c>
      <c r="D52" s="50">
        <f>'Input Data Sheet'!C14</f>
        <v>2.4324204132514418E-2</v>
      </c>
      <c r="E52" s="50">
        <f>'Input Data Sheet'!D14</f>
        <v>2.5596866977699084E-2</v>
      </c>
      <c r="F52" s="50">
        <f>'Input Data Sheet'!E14</f>
        <v>1.4755581035879012E-2</v>
      </c>
      <c r="G52" s="50">
        <f>'Input Data Sheet'!F14</f>
        <v>2.4833495874255387E-2</v>
      </c>
      <c r="H52" s="50">
        <f>'Input Data Sheet'!G14</f>
        <v>2.7730340503167736E-2</v>
      </c>
      <c r="I52" s="50">
        <f>'Input Data Sheet'!H14</f>
        <v>7.0274045977317554E-2</v>
      </c>
      <c r="J52" s="50">
        <f>'Input Data Sheet'!I14</f>
        <v>8.508401189329301E-3</v>
      </c>
      <c r="K52" s="50">
        <f>'Input Data Sheet'!J14</f>
        <v>4.7076628579311192E-2</v>
      </c>
      <c r="L52" s="50">
        <f>'Input Data Sheet'!K14</f>
        <v>5.6875254398023128E-2</v>
      </c>
      <c r="M52" s="50">
        <f>'Input Data Sheet'!L14</f>
        <v>4.8785503483606496E-2</v>
      </c>
      <c r="N52" s="50">
        <f>'Input Data Sheet'!M14</f>
        <v>3.6648044566143179E-2</v>
      </c>
      <c r="O52" s="50">
        <f>'Input Data Sheet'!N14</f>
        <v>3.3711827550077289E-2</v>
      </c>
      <c r="P52" s="50">
        <f>'Input Data Sheet'!O14</f>
        <v>2.0122688890443663E-2</v>
      </c>
      <c r="Q52" s="50">
        <f>'Input Data Sheet'!P14</f>
        <v>8.5143495355899379E-3</v>
      </c>
      <c r="R52" s="50">
        <f>'Input Data Sheet'!Q14</f>
        <v>8.4959663130988516E-2</v>
      </c>
      <c r="S52" s="50">
        <f>'Input Data Sheet'!R14</f>
        <v>7.1918338836497786E-2</v>
      </c>
      <c r="T52" s="50">
        <f>'Input Data Sheet'!S14</f>
        <v>9.2477523040636056E-2</v>
      </c>
      <c r="U52" s="50">
        <f>'Input Data Sheet'!T14</f>
        <v>5.4884824437392621E-2</v>
      </c>
      <c r="V52" s="50">
        <f>'Input Data Sheet'!U14</f>
        <v>3.8117002837927738E-2</v>
      </c>
      <c r="W52" s="50">
        <f>'Input Data Sheet'!V14</f>
        <v>3.5462057623612875E-2</v>
      </c>
      <c r="X52" s="50">
        <f>'Input Data Sheet'!W14</f>
        <v>2.723634450895418E-2</v>
      </c>
      <c r="Y52" s="50">
        <f>'Input Data Sheet'!X14</f>
        <v>2.5645303511535267E-2</v>
      </c>
      <c r="Z52" s="50">
        <f>'Input Data Sheet'!Y14</f>
        <v>2.6441815401288316E-2</v>
      </c>
      <c r="AA52" s="50">
        <f>'Input Data Sheet'!Z14</f>
        <v>5.1804997347320803E-2</v>
      </c>
      <c r="AB52" s="50">
        <f>'Input Data Sheet'!AA14</f>
        <v>2.9918198908733373E-2</v>
      </c>
      <c r="AC52" s="50">
        <f>'Input Data Sheet'!AB14</f>
        <v>1.3376697721755093E-2</v>
      </c>
      <c r="AD52" s="50" t="e">
        <f>'Input Data Sheet'!AC14</f>
        <v>#N/A</v>
      </c>
      <c r="AE52" s="50" t="e">
        <f>'Input Data Sheet'!AD14</f>
        <v>#N/A</v>
      </c>
      <c r="AF52" s="50" t="e">
        <f>'Input Data Sheet'!AE14</f>
        <v>#N/A</v>
      </c>
      <c r="AG52" s="50" t="e">
        <f>'Input Data Sheet'!AF14</f>
        <v>#N/A</v>
      </c>
      <c r="AH52" s="50" t="e">
        <f>'Input Data Sheet'!AG14</f>
        <v>#N/A</v>
      </c>
      <c r="AI52" s="50" t="e">
        <f>'Input Data Sheet'!AH14</f>
        <v>#N/A</v>
      </c>
      <c r="AJ52" s="50" t="e">
        <f>'Input Data Sheet'!AI14</f>
        <v>#N/A</v>
      </c>
      <c r="AK52" s="50" t="e">
        <f>'Input Data Sheet'!AJ14</f>
        <v>#N/A</v>
      </c>
      <c r="AL52" s="50" t="e">
        <f>'Input Data Sheet'!AK14</f>
        <v>#N/A</v>
      </c>
      <c r="AM52" s="50" t="e">
        <f>'Input Data Sheet'!AL14</f>
        <v>#N/A</v>
      </c>
      <c r="AN52" s="50" t="e">
        <f>'Input Data Sheet'!AM14</f>
        <v>#N/A</v>
      </c>
      <c r="AO52" s="50" t="e">
        <f>'Input Data Sheet'!AN14</f>
        <v>#N/A</v>
      </c>
      <c r="AP52" s="50" t="e">
        <f>'Input Data Sheet'!AO14</f>
        <v>#N/A</v>
      </c>
      <c r="AQ52" s="50" t="e">
        <f>'Input Data Sheet'!AP14</f>
        <v>#N/A</v>
      </c>
      <c r="AR52" s="50" t="e">
        <f>'Input Data Sheet'!AQ14</f>
        <v>#N/A</v>
      </c>
      <c r="AS52" s="50" t="e">
        <f>'Input Data Sheet'!AR14</f>
        <v>#N/A</v>
      </c>
      <c r="AT52" s="50" t="e">
        <f>'Input Data Sheet'!AS14</f>
        <v>#N/A</v>
      </c>
      <c r="AU52" s="50" t="e">
        <f>'Input Data Sheet'!AT14</f>
        <v>#N/A</v>
      </c>
      <c r="AV52" s="50" t="e">
        <f>'Input Data Sheet'!AU14</f>
        <v>#N/A</v>
      </c>
      <c r="AW52" s="50" t="e">
        <f>'Input Data Sheet'!AV14</f>
        <v>#N/A</v>
      </c>
      <c r="AX52" s="50" t="e">
        <f>'Input Data Sheet'!AW14</f>
        <v>#N/A</v>
      </c>
      <c r="AY52" s="50" t="e">
        <f>'Input Data Sheet'!AX14</f>
        <v>#N/A</v>
      </c>
      <c r="AZ52" s="50" t="e">
        <f>'Input Data Sheet'!AY14</f>
        <v>#N/A</v>
      </c>
      <c r="BA52" s="50" t="e">
        <f>'Input Data Sheet'!AZ14</f>
        <v>#N/A</v>
      </c>
      <c r="BB52" s="50" t="e">
        <f>'Input Data Sheet'!BA14</f>
        <v>#N/A</v>
      </c>
      <c r="BC52" s="50" t="e">
        <f>'Input Data Sheet'!BB14</f>
        <v>#N/A</v>
      </c>
      <c r="BD52" s="81"/>
    </row>
    <row r="53" spans="2:56" x14ac:dyDescent="0.2">
      <c r="B53" s="9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25"/>
    </row>
    <row r="54" spans="2:56" s="1" customFormat="1" x14ac:dyDescent="0.2">
      <c r="B54" s="97" t="s">
        <v>65</v>
      </c>
      <c r="C54" s="53" t="e">
        <f>'Statistical Calculation'!B56/'Project Data'!$E$3</f>
        <v>#N/A</v>
      </c>
      <c r="D54" s="104" t="e">
        <f>'Statistical Calculation'!C56/'Project Data'!$E$3</f>
        <v>#N/A</v>
      </c>
      <c r="E54" s="104">
        <f ca="1">'Statistical Calculation'!D56/'Project Data'!$E$3</f>
        <v>179.18096999981574</v>
      </c>
      <c r="F54" s="104">
        <f ca="1">'Statistical Calculation'!E56/'Project Data'!$E$3</f>
        <v>134.52714441395011</v>
      </c>
      <c r="G54" s="104">
        <f ca="1">'Statistical Calculation'!F56/'Project Data'!$E$3</f>
        <v>101.77608458355641</v>
      </c>
      <c r="H54" s="104">
        <f ca="1">'Statistical Calculation'!G56/'Project Data'!$E$3</f>
        <v>88.634560772940006</v>
      </c>
      <c r="I54" s="104">
        <f ca="1">'Statistical Calculation'!H56/'Project Data'!$E$3</f>
        <v>74.851879281431351</v>
      </c>
      <c r="J54" s="104">
        <f ca="1">'Statistical Calculation'!I56/'Project Data'!$E$3</f>
        <v>70.39833254351359</v>
      </c>
      <c r="K54" s="104">
        <f ca="1">'Statistical Calculation'!J56/'Project Data'!$E$3</f>
        <v>70.138596108205235</v>
      </c>
      <c r="L54" s="104">
        <f ca="1">'Statistical Calculation'!K56/'Project Data'!$E$3</f>
        <v>63.057961564691603</v>
      </c>
      <c r="M54" s="104">
        <f ca="1">'Statistical Calculation'!L56/'Project Data'!$E$3</f>
        <v>59.256976463444097</v>
      </c>
      <c r="N54" s="104">
        <f ca="1">'Statistical Calculation'!M56/'Project Data'!$E$3</f>
        <v>58.776698140745708</v>
      </c>
      <c r="O54" s="104">
        <f ca="1">'Statistical Calculation'!N56/'Project Data'!$E$3</f>
        <v>58.936716672658768</v>
      </c>
      <c r="P54" s="104">
        <f ca="1">'Statistical Calculation'!O56/'Project Data'!$E$3</f>
        <v>63.375181231421791</v>
      </c>
      <c r="Q54" s="104">
        <f ca="1">'Statistical Calculation'!P56/'Project Data'!$E$3</f>
        <v>62.328221126813588</v>
      </c>
      <c r="R54" s="104">
        <f ca="1">'Statistical Calculation'!Q56/'Project Data'!$E$3</f>
        <v>57.854360937133137</v>
      </c>
      <c r="S54" s="104">
        <f ca="1">'Statistical Calculation'!R56/'Project Data'!$E$3</f>
        <v>53.852448314248299</v>
      </c>
      <c r="T54" s="104">
        <f ca="1">'Statistical Calculation'!S56/'Project Data'!$E$3</f>
        <v>49.28877631735385</v>
      </c>
      <c r="U54" s="104">
        <f ca="1">'Statistical Calculation'!T56/'Project Data'!$E$3</f>
        <v>47.355673893695304</v>
      </c>
      <c r="V54" s="104">
        <f ca="1">'Statistical Calculation'!U56/'Project Data'!$E$3</f>
        <v>47.202305169502139</v>
      </c>
      <c r="W54" s="104">
        <f ca="1">'Statistical Calculation'!V56/'Project Data'!$E$3</f>
        <v>46.640836707047079</v>
      </c>
      <c r="X54" s="104">
        <f ca="1">'Statistical Calculation'!W56/'Project Data'!$E$3</f>
        <v>46.66381810948193</v>
      </c>
      <c r="Y54" s="104">
        <f ca="1">'Statistical Calculation'!X56/'Project Data'!$E$3</f>
        <v>46.521179003444061</v>
      </c>
      <c r="Z54" s="104">
        <f ca="1">'Statistical Calculation'!Y56/'Project Data'!$E$3</f>
        <v>46.283587309500277</v>
      </c>
      <c r="AA54" s="104">
        <f ca="1">'Statistical Calculation'!Z56/'Project Data'!$E$3</f>
        <v>44.509025483327946</v>
      </c>
      <c r="AB54" s="104">
        <f ca="1">'Statistical Calculation'!AA56/'Project Data'!$E$3</f>
        <v>43.968089383979027</v>
      </c>
      <c r="AC54" s="104">
        <f ca="1">'Statistical Calculation'!AB56/'Project Data'!$E$3</f>
        <v>43.982999999999997</v>
      </c>
      <c r="AD54" s="104" t="e">
        <f ca="1">'Statistical Calculation'!AC56/'Project Data'!$E$3</f>
        <v>#N/A</v>
      </c>
      <c r="AE54" s="104" t="e">
        <f ca="1">'Statistical Calculation'!AD56/'Project Data'!$E$3</f>
        <v>#N/A</v>
      </c>
      <c r="AF54" s="104" t="e">
        <f ca="1">'Statistical Calculation'!AE56/'Project Data'!$E$3</f>
        <v>#N/A</v>
      </c>
      <c r="AG54" s="104" t="e">
        <f ca="1">'Statistical Calculation'!AF56/'Project Data'!$E$3</f>
        <v>#N/A</v>
      </c>
      <c r="AH54" s="104" t="e">
        <f ca="1">'Statistical Calculation'!AG56/'Project Data'!$E$3</f>
        <v>#N/A</v>
      </c>
      <c r="AI54" s="104" t="e">
        <f ca="1">'Statistical Calculation'!AH56/'Project Data'!$E$3</f>
        <v>#N/A</v>
      </c>
      <c r="AJ54" s="104" t="e">
        <f ca="1">'Statistical Calculation'!AI56/'Project Data'!$E$3</f>
        <v>#N/A</v>
      </c>
      <c r="AK54" s="104" t="e">
        <f ca="1">'Statistical Calculation'!AJ56/'Project Data'!$E$3</f>
        <v>#N/A</v>
      </c>
      <c r="AL54" s="104" t="e">
        <f ca="1">'Statistical Calculation'!AK56/'Project Data'!$E$3</f>
        <v>#N/A</v>
      </c>
      <c r="AM54" s="104" t="e">
        <f ca="1">'Statistical Calculation'!AL56/'Project Data'!$E$3</f>
        <v>#N/A</v>
      </c>
      <c r="AN54" s="104" t="e">
        <f ca="1">'Statistical Calculation'!AM56/'Project Data'!$E$3</f>
        <v>#N/A</v>
      </c>
      <c r="AO54" s="104" t="e">
        <f ca="1">'Statistical Calculation'!AN56/'Project Data'!$E$3</f>
        <v>#N/A</v>
      </c>
      <c r="AP54" s="104" t="e">
        <f ca="1">'Statistical Calculation'!AO56/'Project Data'!$E$3</f>
        <v>#N/A</v>
      </c>
      <c r="AQ54" s="104" t="e">
        <f ca="1">'Statistical Calculation'!AP56/'Project Data'!$E$3</f>
        <v>#N/A</v>
      </c>
      <c r="AR54" s="104" t="e">
        <f ca="1">'Statistical Calculation'!AQ56/'Project Data'!$E$3</f>
        <v>#N/A</v>
      </c>
      <c r="AS54" s="104" t="e">
        <f ca="1">'Statistical Calculation'!AR56/'Project Data'!$E$3</f>
        <v>#N/A</v>
      </c>
      <c r="AT54" s="104" t="e">
        <f ca="1">'Statistical Calculation'!AS56/'Project Data'!$E$3</f>
        <v>#N/A</v>
      </c>
      <c r="AU54" s="104" t="e">
        <f ca="1">'Statistical Calculation'!AT56/'Project Data'!$E$3</f>
        <v>#N/A</v>
      </c>
      <c r="AV54" s="104" t="e">
        <f ca="1">'Statistical Calculation'!AU56/'Project Data'!$E$3</f>
        <v>#N/A</v>
      </c>
      <c r="AW54" s="104" t="e">
        <f ca="1">'Statistical Calculation'!AV56/'Project Data'!$E$3</f>
        <v>#N/A</v>
      </c>
      <c r="AX54" s="104" t="e">
        <f ca="1">'Statistical Calculation'!AW56/'Project Data'!$E$3</f>
        <v>#N/A</v>
      </c>
      <c r="AY54" s="104" t="e">
        <f ca="1">'Statistical Calculation'!AX56/'Project Data'!$E$3</f>
        <v>#N/A</v>
      </c>
      <c r="AZ54" s="104" t="e">
        <f ca="1">'Statistical Calculation'!AY56/'Project Data'!$E$3</f>
        <v>#N/A</v>
      </c>
      <c r="BA54" s="104" t="e">
        <f ca="1">'Statistical Calculation'!AZ56/'Project Data'!$E$3</f>
        <v>#N/A</v>
      </c>
      <c r="BB54" s="104" t="e">
        <f ca="1">'Statistical Calculation'!BA56/'Project Data'!$E$3</f>
        <v>#N/A</v>
      </c>
      <c r="BC54" s="104" t="e">
        <f ca="1">'Statistical Calculation'!BB56/'Project Data'!$E$3</f>
        <v>#N/A</v>
      </c>
      <c r="BD54" s="8"/>
    </row>
    <row r="55" spans="2:56" s="1" customFormat="1" x14ac:dyDescent="0.2">
      <c r="B55" s="97" t="s">
        <v>66</v>
      </c>
      <c r="C55" s="53" t="e">
        <f>'Statistical Calculation'!B57/'Project Data'!$E$3</f>
        <v>#N/A</v>
      </c>
      <c r="D55" s="104" t="e">
        <f>'Statistical Calculation'!C57/'Project Data'!$E$3</f>
        <v>#N/A</v>
      </c>
      <c r="E55" s="104">
        <f ca="1">'Statistical Calculation'!D57/'Project Data'!$E$3</f>
        <v>17.136541636210726</v>
      </c>
      <c r="F55" s="104">
        <f ca="1">'Statistical Calculation'!E57/'Project Data'!$E$3</f>
        <v>33.228948732023376</v>
      </c>
      <c r="G55" s="104">
        <f ca="1">'Statistical Calculation'!F57/'Project Data'!$E$3</f>
        <v>46.194760570105437</v>
      </c>
      <c r="H55" s="104">
        <f ca="1">'Statistical Calculation'!G57/'Project Data'!$E$3</f>
        <v>51.064655785851656</v>
      </c>
      <c r="I55" s="104">
        <f ca="1">'Statistical Calculation'!H57/'Project Data'!$E$3</f>
        <v>36.751591259793173</v>
      </c>
      <c r="J55" s="104">
        <f ca="1">'Statistical Calculation'!I57/'Project Data'!$E$3</f>
        <v>37.97268927047579</v>
      </c>
      <c r="K55" s="104">
        <f ca="1">'Statistical Calculation'!J57/'Project Data'!$E$3</f>
        <v>42.142851790862885</v>
      </c>
      <c r="L55" s="104">
        <f ca="1">'Statistical Calculation'!K57/'Project Data'!$E$3</f>
        <v>38.367977014815345</v>
      </c>
      <c r="M55" s="104">
        <f ca="1">'Statistical Calculation'!L57/'Project Data'!$E$3</f>
        <v>38.491145232014468</v>
      </c>
      <c r="N55" s="104">
        <f ca="1">'Statistical Calculation'!M57/'Project Data'!$E$3</f>
        <v>40.343814404326871</v>
      </c>
      <c r="O55" s="104">
        <f ca="1">'Statistical Calculation'!N57/'Project Data'!$E$3</f>
        <v>42.178815820333021</v>
      </c>
      <c r="P55" s="104">
        <f ca="1">'Statistical Calculation'!O57/'Project Data'!$E$3</f>
        <v>44.644268739751787</v>
      </c>
      <c r="Q55" s="104">
        <f ca="1">'Statistical Calculation'!P57/'Project Data'!$E$3</f>
        <v>44.812294894323742</v>
      </c>
      <c r="R55" s="104">
        <f ca="1">'Statistical Calculation'!Q57/'Project Data'!$E$3</f>
        <v>43.261141573886903</v>
      </c>
      <c r="S55" s="104">
        <f ca="1">'Statistical Calculation'!R57/'Project Data'!$E$3</f>
        <v>41.073331237495751</v>
      </c>
      <c r="T55" s="104">
        <f ca="1">'Statistical Calculation'!S57/'Project Data'!$E$3</f>
        <v>38.601780173724826</v>
      </c>
      <c r="U55" s="104">
        <f ca="1">'Statistical Calculation'!T57/'Project Data'!$E$3</f>
        <v>38.266673137383926</v>
      </c>
      <c r="V55" s="104">
        <f ca="1">'Statistical Calculation'!U57/'Project Data'!$E$3</f>
        <v>39.229076256874187</v>
      </c>
      <c r="W55" s="104">
        <f ca="1">'Statistical Calculation'!V57/'Project Data'!$E$3</f>
        <v>39.764525891910012</v>
      </c>
      <c r="X55" s="104">
        <f ca="1">'Statistical Calculation'!W57/'Project Data'!$E$3</f>
        <v>40.579410162332543</v>
      </c>
      <c r="Y55" s="104">
        <f ca="1">'Statistical Calculation'!X57/'Project Data'!$E$3</f>
        <v>41.220367087791502</v>
      </c>
      <c r="Z55" s="104">
        <f ca="1">'Statistical Calculation'!Y57/'Project Data'!$E$3</f>
        <v>41.792626037340682</v>
      </c>
      <c r="AA55" s="104">
        <f ca="1">'Statistical Calculation'!Z57/'Project Data'!$E$3</f>
        <v>41.576336757492527</v>
      </c>
      <c r="AB55" s="104">
        <f ca="1">'Statistical Calculation'!AA57/'Project Data'!$E$3</f>
        <v>42.401767914202892</v>
      </c>
      <c r="AC55" s="104">
        <f ca="1">'Statistical Calculation'!AB57/'Project Data'!$E$3</f>
        <v>43.982999999999997</v>
      </c>
      <c r="AD55" s="104" t="e">
        <f ca="1">'Statistical Calculation'!AC57/'Project Data'!$E$3</f>
        <v>#N/A</v>
      </c>
      <c r="AE55" s="104" t="e">
        <f ca="1">'Statistical Calculation'!AD57/'Project Data'!$E$3</f>
        <v>#N/A</v>
      </c>
      <c r="AF55" s="104" t="e">
        <f ca="1">'Statistical Calculation'!AE57/'Project Data'!$E$3</f>
        <v>#N/A</v>
      </c>
      <c r="AG55" s="104" t="e">
        <f ca="1">'Statistical Calculation'!AF57/'Project Data'!$E$3</f>
        <v>#N/A</v>
      </c>
      <c r="AH55" s="104" t="e">
        <f ca="1">'Statistical Calculation'!AG57/'Project Data'!$E$3</f>
        <v>#N/A</v>
      </c>
      <c r="AI55" s="104" t="e">
        <f ca="1">'Statistical Calculation'!AH57/'Project Data'!$E$3</f>
        <v>#N/A</v>
      </c>
      <c r="AJ55" s="104" t="e">
        <f ca="1">'Statistical Calculation'!AI57/'Project Data'!$E$3</f>
        <v>#N/A</v>
      </c>
      <c r="AK55" s="104" t="e">
        <f ca="1">'Statistical Calculation'!AJ57/'Project Data'!$E$3</f>
        <v>#N/A</v>
      </c>
      <c r="AL55" s="104" t="e">
        <f ca="1">'Statistical Calculation'!AK57/'Project Data'!$E$3</f>
        <v>#N/A</v>
      </c>
      <c r="AM55" s="104" t="e">
        <f ca="1">'Statistical Calculation'!AL57/'Project Data'!$E$3</f>
        <v>#N/A</v>
      </c>
      <c r="AN55" s="104" t="e">
        <f ca="1">'Statistical Calculation'!AM57/'Project Data'!$E$3</f>
        <v>#N/A</v>
      </c>
      <c r="AO55" s="104" t="e">
        <f ca="1">'Statistical Calculation'!AN57/'Project Data'!$E$3</f>
        <v>#N/A</v>
      </c>
      <c r="AP55" s="104" t="e">
        <f ca="1">'Statistical Calculation'!AO57/'Project Data'!$E$3</f>
        <v>#N/A</v>
      </c>
      <c r="AQ55" s="104" t="e">
        <f ca="1">'Statistical Calculation'!AP57/'Project Data'!$E$3</f>
        <v>#N/A</v>
      </c>
      <c r="AR55" s="104" t="e">
        <f ca="1">'Statistical Calculation'!AQ57/'Project Data'!$E$3</f>
        <v>#N/A</v>
      </c>
      <c r="AS55" s="104" t="e">
        <f ca="1">'Statistical Calculation'!AR57/'Project Data'!$E$3</f>
        <v>#N/A</v>
      </c>
      <c r="AT55" s="104" t="e">
        <f ca="1">'Statistical Calculation'!AS57/'Project Data'!$E$3</f>
        <v>#N/A</v>
      </c>
      <c r="AU55" s="104" t="e">
        <f ca="1">'Statistical Calculation'!AT57/'Project Data'!$E$3</f>
        <v>#N/A</v>
      </c>
      <c r="AV55" s="104" t="e">
        <f ca="1">'Statistical Calculation'!AU57/'Project Data'!$E$3</f>
        <v>#N/A</v>
      </c>
      <c r="AW55" s="104" t="e">
        <f ca="1">'Statistical Calculation'!AV57/'Project Data'!$E$3</f>
        <v>#N/A</v>
      </c>
      <c r="AX55" s="104" t="e">
        <f ca="1">'Statistical Calculation'!AW57/'Project Data'!$E$3</f>
        <v>#N/A</v>
      </c>
      <c r="AY55" s="104" t="e">
        <f ca="1">'Statistical Calculation'!AX57/'Project Data'!$E$3</f>
        <v>#N/A</v>
      </c>
      <c r="AZ55" s="104" t="e">
        <f ca="1">'Statistical Calculation'!AY57/'Project Data'!$E$3</f>
        <v>#N/A</v>
      </c>
      <c r="BA55" s="104" t="e">
        <f ca="1">'Statistical Calculation'!AZ57/'Project Data'!$E$3</f>
        <v>#N/A</v>
      </c>
      <c r="BB55" s="104" t="e">
        <f ca="1">'Statistical Calculation'!BA57/'Project Data'!$E$3</f>
        <v>#N/A</v>
      </c>
      <c r="BC55" s="104" t="e">
        <f ca="1">'Statistical Calculation'!BB57/'Project Data'!$E$3</f>
        <v>#N/A</v>
      </c>
      <c r="BD55" s="8"/>
    </row>
    <row r="56" spans="2:56" s="1" customFormat="1" x14ac:dyDescent="0.2">
      <c r="B56" s="97" t="s">
        <v>69</v>
      </c>
      <c r="C56" s="53" t="e">
        <f>'Statistical Calculation'!B58/'Project Data'!$E$3</f>
        <v>#N/A</v>
      </c>
      <c r="D56" s="104">
        <f ca="1">'Statistical Calculation'!C58/'Project Data'!$E$3</f>
        <v>66.014492858723258</v>
      </c>
      <c r="E56" s="104">
        <f ca="1">'Statistical Calculation'!D58/'Project Data'!$E$3</f>
        <v>55.412472899325358</v>
      </c>
      <c r="F56" s="104">
        <f ca="1">'Statistical Calculation'!E58/'Project Data'!$E$3</f>
        <v>66.859521272565615</v>
      </c>
      <c r="G56" s="104">
        <f ca="1">'Statistical Calculation'!F58/'Project Data'!$E$3</f>
        <v>68.567644403903699</v>
      </c>
      <c r="H56" s="104">
        <f ca="1">'Statistical Calculation'!G58/'Project Data'!$E$3</f>
        <v>67.276246451480418</v>
      </c>
      <c r="I56" s="104">
        <f ca="1">'Statistical Calculation'!H58/'Project Data'!$E$3</f>
        <v>52.449267605740182</v>
      </c>
      <c r="J56" s="104">
        <f ca="1">'Statistical Calculation'!I58/'Project Data'!$E$3</f>
        <v>51.703133433424185</v>
      </c>
      <c r="K56" s="104">
        <f ca="1">'Statistical Calculation'!J58/'Project Data'!$E$3</f>
        <v>54.367641668618347</v>
      </c>
      <c r="L56" s="104">
        <f ca="1">'Statistical Calculation'!K58/'Project Data'!$E$3</f>
        <v>49.187462019453669</v>
      </c>
      <c r="M56" s="104">
        <f ca="1">'Statistical Calculation'!L58/'Project Data'!$E$3</f>
        <v>47.758443097158114</v>
      </c>
      <c r="N56" s="104">
        <f ca="1">'Statistical Calculation'!M58/'Project Data'!$E$3</f>
        <v>48.695751365898332</v>
      </c>
      <c r="O56" s="104">
        <f ca="1">'Statistical Calculation'!N58/'Project Data'!$E$3</f>
        <v>49.858609262505759</v>
      </c>
      <c r="P56" s="104">
        <f ca="1">'Statistical Calculation'!O58/'Project Data'!$E$3</f>
        <v>53.191527730702269</v>
      </c>
      <c r="Q56" s="104">
        <f ca="1">'Statistical Calculation'!P58/'Project Data'!$E$3</f>
        <v>52.849509225473327</v>
      </c>
      <c r="R56" s="104">
        <f ca="1">'Statistical Calculation'!Q58/'Project Data'!$E$3</f>
        <v>50.028448898282555</v>
      </c>
      <c r="S56" s="104">
        <f ca="1">'Statistical Calculation'!R58/'Project Data'!$E$3</f>
        <v>47.030835071910424</v>
      </c>
      <c r="T56" s="104">
        <f ca="1">'Statistical Calculation'!S58/'Project Data'!$E$3</f>
        <v>43.619198851358874</v>
      </c>
      <c r="U56" s="104">
        <f ca="1">'Statistical Calculation'!T58/'Project Data'!$E$3</f>
        <v>42.569285806677371</v>
      </c>
      <c r="V56" s="104">
        <f ca="1">'Statistical Calculation'!U58/'Project Data'!$E$3</f>
        <v>43.031416767225387</v>
      </c>
      <c r="W56" s="104">
        <f ca="1">'Statistical Calculation'!V58/'Project Data'!$E$3</f>
        <v>43.065656373236905</v>
      </c>
      <c r="X56" s="104">
        <f ca="1">'Statistical Calculation'!W58/'Project Data'!$E$3</f>
        <v>43.515402041175584</v>
      </c>
      <c r="Y56" s="104">
        <f ca="1">'Statistical Calculation'!X58/'Project Data'!$E$3</f>
        <v>43.790639135308616</v>
      </c>
      <c r="Z56" s="104">
        <f ca="1">'Statistical Calculation'!Y58/'Project Data'!$E$3</f>
        <v>43.980821457682573</v>
      </c>
      <c r="AA56" s="104">
        <f ca="1">'Statistical Calculation'!Z58/'Project Data'!$E$3</f>
        <v>43.017696733352189</v>
      </c>
      <c r="AB56" s="104">
        <f ca="1">'Statistical Calculation'!AA58/'Project Data'!$E$3</f>
        <v>43.177826736536971</v>
      </c>
      <c r="AC56" s="104">
        <f ca="1">'Statistical Calculation'!AB58/'Project Data'!$E$3</f>
        <v>43.982999999999997</v>
      </c>
      <c r="AD56" s="104" t="e">
        <f ca="1">'Statistical Calculation'!AC58/'Project Data'!$E$3</f>
        <v>#N/A</v>
      </c>
      <c r="AE56" s="104" t="e">
        <f ca="1">'Statistical Calculation'!AD58/'Project Data'!$E$3</f>
        <v>#N/A</v>
      </c>
      <c r="AF56" s="104" t="e">
        <f ca="1">'Statistical Calculation'!AE58/'Project Data'!$E$3</f>
        <v>#N/A</v>
      </c>
      <c r="AG56" s="104" t="e">
        <f ca="1">'Statistical Calculation'!AF58/'Project Data'!$E$3</f>
        <v>#N/A</v>
      </c>
      <c r="AH56" s="104" t="e">
        <f ca="1">'Statistical Calculation'!AG58/'Project Data'!$E$3</f>
        <v>#N/A</v>
      </c>
      <c r="AI56" s="104" t="e">
        <f ca="1">'Statistical Calculation'!AH58/'Project Data'!$E$3</f>
        <v>#N/A</v>
      </c>
      <c r="AJ56" s="104" t="e">
        <f ca="1">'Statistical Calculation'!AI58/'Project Data'!$E$3</f>
        <v>#N/A</v>
      </c>
      <c r="AK56" s="104" t="e">
        <f ca="1">'Statistical Calculation'!AJ58/'Project Data'!$E$3</f>
        <v>#N/A</v>
      </c>
      <c r="AL56" s="104" t="e">
        <f ca="1">'Statistical Calculation'!AK58/'Project Data'!$E$3</f>
        <v>#N/A</v>
      </c>
      <c r="AM56" s="104" t="e">
        <f ca="1">'Statistical Calculation'!AL58/'Project Data'!$E$3</f>
        <v>#N/A</v>
      </c>
      <c r="AN56" s="104" t="e">
        <f ca="1">'Statistical Calculation'!AM58/'Project Data'!$E$3</f>
        <v>#N/A</v>
      </c>
      <c r="AO56" s="104" t="e">
        <f ca="1">'Statistical Calculation'!AN58/'Project Data'!$E$3</f>
        <v>#N/A</v>
      </c>
      <c r="AP56" s="104" t="e">
        <f ca="1">'Statistical Calculation'!AO58/'Project Data'!$E$3</f>
        <v>#N/A</v>
      </c>
      <c r="AQ56" s="104" t="e">
        <f ca="1">'Statistical Calculation'!AP58/'Project Data'!$E$3</f>
        <v>#N/A</v>
      </c>
      <c r="AR56" s="104" t="e">
        <f ca="1">'Statistical Calculation'!AQ58/'Project Data'!$E$3</f>
        <v>#N/A</v>
      </c>
      <c r="AS56" s="104" t="e">
        <f ca="1">'Statistical Calculation'!AR58/'Project Data'!$E$3</f>
        <v>#N/A</v>
      </c>
      <c r="AT56" s="104" t="e">
        <f ca="1">'Statistical Calculation'!AS58/'Project Data'!$E$3</f>
        <v>#N/A</v>
      </c>
      <c r="AU56" s="104" t="e">
        <f ca="1">'Statistical Calculation'!AT58/'Project Data'!$E$3</f>
        <v>#N/A</v>
      </c>
      <c r="AV56" s="104" t="e">
        <f ca="1">'Statistical Calculation'!AU58/'Project Data'!$E$3</f>
        <v>#N/A</v>
      </c>
      <c r="AW56" s="104" t="e">
        <f ca="1">'Statistical Calculation'!AV58/'Project Data'!$E$3</f>
        <v>#N/A</v>
      </c>
      <c r="AX56" s="104" t="e">
        <f ca="1">'Statistical Calculation'!AW58/'Project Data'!$E$3</f>
        <v>#N/A</v>
      </c>
      <c r="AY56" s="104" t="e">
        <f ca="1">'Statistical Calculation'!AX58/'Project Data'!$E$3</f>
        <v>#N/A</v>
      </c>
      <c r="AZ56" s="104" t="e">
        <f ca="1">'Statistical Calculation'!AY58/'Project Data'!$E$3</f>
        <v>#N/A</v>
      </c>
      <c r="BA56" s="104" t="e">
        <f ca="1">'Statistical Calculation'!AZ58/'Project Data'!$E$3</f>
        <v>#N/A</v>
      </c>
      <c r="BB56" s="104" t="e">
        <f ca="1">'Statistical Calculation'!BA58/'Project Data'!$E$3</f>
        <v>#N/A</v>
      </c>
      <c r="BC56" s="104" t="e">
        <f ca="1">'Statistical Calculation'!BB58/'Project Data'!$E$3</f>
        <v>#N/A</v>
      </c>
      <c r="BD56" s="8"/>
    </row>
    <row r="57" spans="2:56" x14ac:dyDescent="0.2">
      <c r="B57" s="91"/>
      <c r="C57" s="24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25"/>
    </row>
    <row r="58" spans="2:56" x14ac:dyDescent="0.2">
      <c r="B58" s="92" t="s">
        <v>73</v>
      </c>
      <c r="C58" s="104">
        <f>IF(ISBLANK('Project Data'!$E$16),#N/A,('Project Data'!$E$16/'Project Data'!$E$3))</f>
        <v>38.14</v>
      </c>
      <c r="D58" s="104">
        <f>IF(ISBLANK('Project Data'!$E$16),#N/A,('Project Data'!$E$16/'Project Data'!$E$3))</f>
        <v>38.14</v>
      </c>
      <c r="E58" s="104">
        <f>IF(ISBLANK('Project Data'!$E$16),#N/A,('Project Data'!$E$16/'Project Data'!$E$3))</f>
        <v>38.14</v>
      </c>
      <c r="F58" s="104">
        <f>IF(ISBLANK('Project Data'!$E$16),#N/A,('Project Data'!$E$16/'Project Data'!$E$3))</f>
        <v>38.14</v>
      </c>
      <c r="G58" s="104">
        <f>IF(ISBLANK('Project Data'!$E$16),#N/A,('Project Data'!$E$16/'Project Data'!$E$3))</f>
        <v>38.14</v>
      </c>
      <c r="H58" s="104">
        <f>IF(ISBLANK('Project Data'!$E$16),#N/A,('Project Data'!$E$16/'Project Data'!$E$3))</f>
        <v>38.14</v>
      </c>
      <c r="I58" s="104">
        <f>IF(ISBLANK('Project Data'!$E$16),#N/A,('Project Data'!$E$16/'Project Data'!$E$3))</f>
        <v>38.14</v>
      </c>
      <c r="J58" s="104">
        <f>IF(ISBLANK('Project Data'!$E$16),#N/A,('Project Data'!$E$16/'Project Data'!$E$3))</f>
        <v>38.14</v>
      </c>
      <c r="K58" s="104">
        <f>IF(ISBLANK('Project Data'!$E$16),#N/A,('Project Data'!$E$16/'Project Data'!$E$3))</f>
        <v>38.14</v>
      </c>
      <c r="L58" s="104">
        <f>IF(ISBLANK('Project Data'!$E$16),#N/A,('Project Data'!$E$16/'Project Data'!$E$3))</f>
        <v>38.14</v>
      </c>
      <c r="M58" s="104">
        <f>IF(ISBLANK('Project Data'!$E$16),#N/A,('Project Data'!$E$16/'Project Data'!$E$3))</f>
        <v>38.14</v>
      </c>
      <c r="N58" s="104">
        <f>IF(ISBLANK('Project Data'!$E$16),#N/A,('Project Data'!$E$16/'Project Data'!$E$3))</f>
        <v>38.14</v>
      </c>
      <c r="O58" s="104">
        <f>IF(ISBLANK('Project Data'!$E$16),#N/A,('Project Data'!$E$16/'Project Data'!$E$3))</f>
        <v>38.14</v>
      </c>
      <c r="P58" s="104">
        <f>IF(ISBLANK('Project Data'!$E$16),#N/A,('Project Data'!$E$16/'Project Data'!$E$3))</f>
        <v>38.14</v>
      </c>
      <c r="Q58" s="104">
        <f>IF(ISBLANK('Project Data'!$E$16),#N/A,('Project Data'!$E$16/'Project Data'!$E$3))</f>
        <v>38.14</v>
      </c>
      <c r="R58" s="104">
        <f>IF(ISBLANK('Project Data'!$E$16),#N/A,('Project Data'!$E$16/'Project Data'!$E$3))</f>
        <v>38.14</v>
      </c>
      <c r="S58" s="104">
        <f>IF(ISBLANK('Project Data'!$E$16),#N/A,('Project Data'!$E$16/'Project Data'!$E$3))</f>
        <v>38.14</v>
      </c>
      <c r="T58" s="104">
        <f>IF(ISBLANK('Project Data'!$E$16),#N/A,('Project Data'!$E$16/'Project Data'!$E$3))</f>
        <v>38.14</v>
      </c>
      <c r="U58" s="104">
        <f>IF(ISBLANK('Project Data'!$E$16),#N/A,('Project Data'!$E$16/'Project Data'!$E$3))</f>
        <v>38.14</v>
      </c>
      <c r="V58" s="104">
        <f>IF(ISBLANK('Project Data'!$E$16),#N/A,('Project Data'!$E$16/'Project Data'!$E$3))</f>
        <v>38.14</v>
      </c>
      <c r="W58" s="104">
        <f>IF(ISBLANK('Project Data'!$E$16),#N/A,('Project Data'!$E$16/'Project Data'!$E$3))</f>
        <v>38.14</v>
      </c>
      <c r="X58" s="104">
        <f>IF(ISBLANK('Project Data'!$E$16),#N/A,('Project Data'!$E$16/'Project Data'!$E$3))</f>
        <v>38.14</v>
      </c>
      <c r="Y58" s="104">
        <f>IF(ISBLANK('Project Data'!$E$16),#N/A,('Project Data'!$E$16/'Project Data'!$E$3))</f>
        <v>38.14</v>
      </c>
      <c r="Z58" s="104">
        <f>IF(ISBLANK('Project Data'!$E$16),#N/A,('Project Data'!$E$16/'Project Data'!$E$3))</f>
        <v>38.14</v>
      </c>
      <c r="AA58" s="104">
        <f>IF(ISBLANK('Project Data'!$E$16),#N/A,('Project Data'!$E$16/'Project Data'!$E$3))</f>
        <v>38.14</v>
      </c>
      <c r="AB58" s="104">
        <f>IF(ISBLANK('Project Data'!$E$16),#N/A,('Project Data'!$E$16/'Project Data'!$E$3))</f>
        <v>38.14</v>
      </c>
      <c r="AC58" s="104">
        <f>IF(ISBLANK('Project Data'!$E$16),#N/A,('Project Data'!$E$16/'Project Data'!$E$3))</f>
        <v>38.14</v>
      </c>
      <c r="AD58" s="104">
        <f>IF(ISBLANK('Project Data'!$E$16),#N/A,('Project Data'!$E$16/'Project Data'!$E$3))</f>
        <v>38.14</v>
      </c>
      <c r="AE58" s="104">
        <f>IF(ISBLANK('Project Data'!$E$16),#N/A,('Project Data'!$E$16/'Project Data'!$E$3))</f>
        <v>38.14</v>
      </c>
      <c r="AF58" s="104">
        <f>IF(ISBLANK('Project Data'!$E$16),#N/A,('Project Data'!$E$16/'Project Data'!$E$3))</f>
        <v>38.14</v>
      </c>
      <c r="AG58" s="104">
        <f>IF(ISBLANK('Project Data'!$E$16),#N/A,('Project Data'!$E$16/'Project Data'!$E$3))</f>
        <v>38.14</v>
      </c>
      <c r="AH58" s="104">
        <f>IF(ISBLANK('Project Data'!$E$16),#N/A,('Project Data'!$E$16/'Project Data'!$E$3))</f>
        <v>38.14</v>
      </c>
      <c r="AI58" s="104">
        <f>IF(ISBLANK('Project Data'!$E$16),#N/A,('Project Data'!$E$16/'Project Data'!$E$3))</f>
        <v>38.14</v>
      </c>
      <c r="AJ58" s="104">
        <f>IF(ISBLANK('Project Data'!$E$16),#N/A,('Project Data'!$E$16/'Project Data'!$E$3))</f>
        <v>38.14</v>
      </c>
      <c r="AK58" s="104">
        <f>IF(ISBLANK('Project Data'!$E$16),#N/A,('Project Data'!$E$16/'Project Data'!$E$3))</f>
        <v>38.14</v>
      </c>
      <c r="AL58" s="104">
        <f>IF(ISBLANK('Project Data'!$E$16),#N/A,('Project Data'!$E$16/'Project Data'!$E$3))</f>
        <v>38.14</v>
      </c>
      <c r="AM58" s="104">
        <f>IF(ISBLANK('Project Data'!$E$16),#N/A,('Project Data'!$E$16/'Project Data'!$E$3))</f>
        <v>38.14</v>
      </c>
      <c r="AN58" s="104">
        <f>IF(ISBLANK('Project Data'!$E$16),#N/A,('Project Data'!$E$16/'Project Data'!$E$3))</f>
        <v>38.14</v>
      </c>
      <c r="AO58" s="104">
        <f>IF(ISBLANK('Project Data'!$E$16),#N/A,('Project Data'!$E$16/'Project Data'!$E$3))</f>
        <v>38.14</v>
      </c>
      <c r="AP58" s="104">
        <f>IF(ISBLANK('Project Data'!$E$16),#N/A,('Project Data'!$E$16/'Project Data'!$E$3))</f>
        <v>38.14</v>
      </c>
      <c r="AQ58" s="104">
        <f>IF(ISBLANK('Project Data'!$E$16),#N/A,('Project Data'!$E$16/'Project Data'!$E$3))</f>
        <v>38.14</v>
      </c>
      <c r="AR58" s="104">
        <f>IF(ISBLANK('Project Data'!$E$16),#N/A,('Project Data'!$E$16/'Project Data'!$E$3))</f>
        <v>38.14</v>
      </c>
      <c r="AS58" s="104">
        <f>IF(ISBLANK('Project Data'!$E$16),#N/A,('Project Data'!$E$16/'Project Data'!$E$3))</f>
        <v>38.14</v>
      </c>
      <c r="AT58" s="104">
        <f>IF(ISBLANK('Project Data'!$E$16),#N/A,('Project Data'!$E$16/'Project Data'!$E$3))</f>
        <v>38.14</v>
      </c>
      <c r="AU58" s="104">
        <f>IF(ISBLANK('Project Data'!$E$16),#N/A,('Project Data'!$E$16/'Project Data'!$E$3))</f>
        <v>38.14</v>
      </c>
      <c r="AV58" s="104">
        <f>IF(ISBLANK('Project Data'!$E$16),#N/A,('Project Data'!$E$16/'Project Data'!$E$3))</f>
        <v>38.14</v>
      </c>
      <c r="AW58" s="104">
        <f>IF(ISBLANK('Project Data'!$E$16),#N/A,('Project Data'!$E$16/'Project Data'!$E$3))</f>
        <v>38.14</v>
      </c>
      <c r="AX58" s="104">
        <f>IF(ISBLANK('Project Data'!$E$16),#N/A,('Project Data'!$E$16/'Project Data'!$E$3))</f>
        <v>38.14</v>
      </c>
      <c r="AY58" s="104">
        <f>IF(ISBLANK('Project Data'!$E$16),#N/A,('Project Data'!$E$16/'Project Data'!$E$3))</f>
        <v>38.14</v>
      </c>
      <c r="AZ58" s="104">
        <f>IF(ISBLANK('Project Data'!$E$16),#N/A,('Project Data'!$E$16/'Project Data'!$E$3))</f>
        <v>38.14</v>
      </c>
      <c r="BA58" s="104">
        <f>IF(ISBLANK('Project Data'!$E$16),#N/A,('Project Data'!$E$16/'Project Data'!$E$3))</f>
        <v>38.14</v>
      </c>
      <c r="BB58" s="104">
        <f>IF(ISBLANK('Project Data'!$E$16),#N/A,('Project Data'!$E$16/'Project Data'!$E$3))</f>
        <v>38.14</v>
      </c>
      <c r="BC58" s="104">
        <f>IF(ISBLANK('Project Data'!$E$16),#N/A,('Project Data'!$E$16/'Project Data'!$E$3))</f>
        <v>38.14</v>
      </c>
      <c r="BD58" s="25"/>
    </row>
    <row r="59" spans="2:56" s="1" customFormat="1" x14ac:dyDescent="0.2">
      <c r="B59" s="92" t="s">
        <v>52</v>
      </c>
      <c r="C59" s="104">
        <f>IF(ISBLANK('Project Data'!$E$27),#N/A,('Project Data'!$E$27/'Project Data'!$E$3))</f>
        <v>43.982999999999997</v>
      </c>
      <c r="D59" s="104">
        <f>IF(ISBLANK('Project Data'!$E$27),#N/A,('Project Data'!$E$27/'Project Data'!$E$3))</f>
        <v>43.982999999999997</v>
      </c>
      <c r="E59" s="104">
        <f>IF(ISBLANK('Project Data'!$E$27),#N/A,('Project Data'!$E$27/'Project Data'!$E$3))</f>
        <v>43.982999999999997</v>
      </c>
      <c r="F59" s="104">
        <f>IF(ISBLANK('Project Data'!$E$27),#N/A,('Project Data'!$E$27/'Project Data'!$E$3))</f>
        <v>43.982999999999997</v>
      </c>
      <c r="G59" s="104">
        <f>IF(ISBLANK('Project Data'!$E$27),#N/A,('Project Data'!$E$27/'Project Data'!$E$3))</f>
        <v>43.982999999999997</v>
      </c>
      <c r="H59" s="104">
        <f>IF(ISBLANK('Project Data'!$E$27),#N/A,('Project Data'!$E$27/'Project Data'!$E$3))</f>
        <v>43.982999999999997</v>
      </c>
      <c r="I59" s="104">
        <f>IF(ISBLANK('Project Data'!$E$27),#N/A,('Project Data'!$E$27/'Project Data'!$E$3))</f>
        <v>43.982999999999997</v>
      </c>
      <c r="J59" s="104">
        <f>IF(ISBLANK('Project Data'!$E$27),#N/A,('Project Data'!$E$27/'Project Data'!$E$3))</f>
        <v>43.982999999999997</v>
      </c>
      <c r="K59" s="104">
        <f>IF(ISBLANK('Project Data'!$E$27),#N/A,('Project Data'!$E$27/'Project Data'!$E$3))</f>
        <v>43.982999999999997</v>
      </c>
      <c r="L59" s="104">
        <f>IF(ISBLANK('Project Data'!$E$27),#N/A,('Project Data'!$E$27/'Project Data'!$E$3))</f>
        <v>43.982999999999997</v>
      </c>
      <c r="M59" s="104">
        <f>IF(ISBLANK('Project Data'!$E$27),#N/A,('Project Data'!$E$27/'Project Data'!$E$3))</f>
        <v>43.982999999999997</v>
      </c>
      <c r="N59" s="104">
        <f>IF(ISBLANK('Project Data'!$E$27),#N/A,('Project Data'!$E$27/'Project Data'!$E$3))</f>
        <v>43.982999999999997</v>
      </c>
      <c r="O59" s="104">
        <f>IF(ISBLANK('Project Data'!$E$27),#N/A,('Project Data'!$E$27/'Project Data'!$E$3))</f>
        <v>43.982999999999997</v>
      </c>
      <c r="P59" s="104">
        <f>IF(ISBLANK('Project Data'!$E$27),#N/A,('Project Data'!$E$27/'Project Data'!$E$3))</f>
        <v>43.982999999999997</v>
      </c>
      <c r="Q59" s="104">
        <f>IF(ISBLANK('Project Data'!$E$27),#N/A,('Project Data'!$E$27/'Project Data'!$E$3))</f>
        <v>43.982999999999997</v>
      </c>
      <c r="R59" s="104">
        <f>IF(ISBLANK('Project Data'!$E$27),#N/A,('Project Data'!$E$27/'Project Data'!$E$3))</f>
        <v>43.982999999999997</v>
      </c>
      <c r="S59" s="104">
        <f>IF(ISBLANK('Project Data'!$E$27),#N/A,('Project Data'!$E$27/'Project Data'!$E$3))</f>
        <v>43.982999999999997</v>
      </c>
      <c r="T59" s="104">
        <f>IF(ISBLANK('Project Data'!$E$27),#N/A,('Project Data'!$E$27/'Project Data'!$E$3))</f>
        <v>43.982999999999997</v>
      </c>
      <c r="U59" s="104">
        <f>IF(ISBLANK('Project Data'!$E$27),#N/A,('Project Data'!$E$27/'Project Data'!$E$3))</f>
        <v>43.982999999999997</v>
      </c>
      <c r="V59" s="104">
        <f>IF(ISBLANK('Project Data'!$E$27),#N/A,('Project Data'!$E$27/'Project Data'!$E$3))</f>
        <v>43.982999999999997</v>
      </c>
      <c r="W59" s="104">
        <f>IF(ISBLANK('Project Data'!$E$27),#N/A,('Project Data'!$E$27/'Project Data'!$E$3))</f>
        <v>43.982999999999997</v>
      </c>
      <c r="X59" s="104">
        <f>IF(ISBLANK('Project Data'!$E$27),#N/A,('Project Data'!$E$27/'Project Data'!$E$3))</f>
        <v>43.982999999999997</v>
      </c>
      <c r="Y59" s="104">
        <f>IF(ISBLANK('Project Data'!$E$27),#N/A,('Project Data'!$E$27/'Project Data'!$E$3))</f>
        <v>43.982999999999997</v>
      </c>
      <c r="Z59" s="104">
        <f>IF(ISBLANK('Project Data'!$E$27),#N/A,('Project Data'!$E$27/'Project Data'!$E$3))</f>
        <v>43.982999999999997</v>
      </c>
      <c r="AA59" s="104">
        <f>IF(ISBLANK('Project Data'!$E$27),#N/A,('Project Data'!$E$27/'Project Data'!$E$3))</f>
        <v>43.982999999999997</v>
      </c>
      <c r="AB59" s="104">
        <f>IF(ISBLANK('Project Data'!$E$27),#N/A,('Project Data'!$E$27/'Project Data'!$E$3))</f>
        <v>43.982999999999997</v>
      </c>
      <c r="AC59" s="104">
        <f>IF(ISBLANK('Project Data'!$E$27),#N/A,('Project Data'!$E$27/'Project Data'!$E$3))</f>
        <v>43.982999999999997</v>
      </c>
      <c r="AD59" s="104">
        <f>IF(ISBLANK('Project Data'!$E$27),#N/A,('Project Data'!$E$27/'Project Data'!$E$3))</f>
        <v>43.982999999999997</v>
      </c>
      <c r="AE59" s="104">
        <f>IF(ISBLANK('Project Data'!$E$27),#N/A,('Project Data'!$E$27/'Project Data'!$E$3))</f>
        <v>43.982999999999997</v>
      </c>
      <c r="AF59" s="104">
        <f>IF(ISBLANK('Project Data'!$E$27),#N/A,('Project Data'!$E$27/'Project Data'!$E$3))</f>
        <v>43.982999999999997</v>
      </c>
      <c r="AG59" s="104">
        <f>IF(ISBLANK('Project Data'!$E$27),#N/A,('Project Data'!$E$27/'Project Data'!$E$3))</f>
        <v>43.982999999999997</v>
      </c>
      <c r="AH59" s="104">
        <f>IF(ISBLANK('Project Data'!$E$27),#N/A,('Project Data'!$E$27/'Project Data'!$E$3))</f>
        <v>43.982999999999997</v>
      </c>
      <c r="AI59" s="104">
        <f>IF(ISBLANK('Project Data'!$E$27),#N/A,('Project Data'!$E$27/'Project Data'!$E$3))</f>
        <v>43.982999999999997</v>
      </c>
      <c r="AJ59" s="104">
        <f>IF(ISBLANK('Project Data'!$E$27),#N/A,('Project Data'!$E$27/'Project Data'!$E$3))</f>
        <v>43.982999999999997</v>
      </c>
      <c r="AK59" s="104">
        <f>IF(ISBLANK('Project Data'!$E$27),#N/A,('Project Data'!$E$27/'Project Data'!$E$3))</f>
        <v>43.982999999999997</v>
      </c>
      <c r="AL59" s="104">
        <f>IF(ISBLANK('Project Data'!$E$27),#N/A,('Project Data'!$E$27/'Project Data'!$E$3))</f>
        <v>43.982999999999997</v>
      </c>
      <c r="AM59" s="104">
        <f>IF(ISBLANK('Project Data'!$E$27),#N/A,('Project Data'!$E$27/'Project Data'!$E$3))</f>
        <v>43.982999999999997</v>
      </c>
      <c r="AN59" s="104">
        <f>IF(ISBLANK('Project Data'!$E$27),#N/A,('Project Data'!$E$27/'Project Data'!$E$3))</f>
        <v>43.982999999999997</v>
      </c>
      <c r="AO59" s="104">
        <f>IF(ISBLANK('Project Data'!$E$27),#N/A,('Project Data'!$E$27/'Project Data'!$E$3))</f>
        <v>43.982999999999997</v>
      </c>
      <c r="AP59" s="104">
        <f>IF(ISBLANK('Project Data'!$E$27),#N/A,('Project Data'!$E$27/'Project Data'!$E$3))</f>
        <v>43.982999999999997</v>
      </c>
      <c r="AQ59" s="104">
        <f>IF(ISBLANK('Project Data'!$E$27),#N/A,('Project Data'!$E$27/'Project Data'!$E$3))</f>
        <v>43.982999999999997</v>
      </c>
      <c r="AR59" s="104">
        <f>IF(ISBLANK('Project Data'!$E$27),#N/A,('Project Data'!$E$27/'Project Data'!$E$3))</f>
        <v>43.982999999999997</v>
      </c>
      <c r="AS59" s="104">
        <f>IF(ISBLANK('Project Data'!$E$27),#N/A,('Project Data'!$E$27/'Project Data'!$E$3))</f>
        <v>43.982999999999997</v>
      </c>
      <c r="AT59" s="104">
        <f>IF(ISBLANK('Project Data'!$E$27),#N/A,('Project Data'!$E$27/'Project Data'!$E$3))</f>
        <v>43.982999999999997</v>
      </c>
      <c r="AU59" s="104">
        <f>IF(ISBLANK('Project Data'!$E$27),#N/A,('Project Data'!$E$27/'Project Data'!$E$3))</f>
        <v>43.982999999999997</v>
      </c>
      <c r="AV59" s="104">
        <f>IF(ISBLANK('Project Data'!$E$27),#N/A,('Project Data'!$E$27/'Project Data'!$E$3))</f>
        <v>43.982999999999997</v>
      </c>
      <c r="AW59" s="104">
        <f>IF(ISBLANK('Project Data'!$E$27),#N/A,('Project Data'!$E$27/'Project Data'!$E$3))</f>
        <v>43.982999999999997</v>
      </c>
      <c r="AX59" s="104">
        <f>IF(ISBLANK('Project Data'!$E$27),#N/A,('Project Data'!$E$27/'Project Data'!$E$3))</f>
        <v>43.982999999999997</v>
      </c>
      <c r="AY59" s="104">
        <f>IF(ISBLANK('Project Data'!$E$27),#N/A,('Project Data'!$E$27/'Project Data'!$E$3))</f>
        <v>43.982999999999997</v>
      </c>
      <c r="AZ59" s="104">
        <f>IF(ISBLANK('Project Data'!$E$27),#N/A,('Project Data'!$E$27/'Project Data'!$E$3))</f>
        <v>43.982999999999997</v>
      </c>
      <c r="BA59" s="104">
        <f>IF(ISBLANK('Project Data'!$E$27),#N/A,('Project Data'!$E$27/'Project Data'!$E$3))</f>
        <v>43.982999999999997</v>
      </c>
      <c r="BB59" s="104">
        <f>IF(ISBLANK('Project Data'!$E$27),#N/A,('Project Data'!$E$27/'Project Data'!$E$3))</f>
        <v>43.982999999999997</v>
      </c>
      <c r="BC59" s="104">
        <f>IF(ISBLANK('Project Data'!$E$27),#N/A,('Project Data'!$E$27/'Project Data'!$E$3))</f>
        <v>43.982999999999997</v>
      </c>
      <c r="BD59" s="8"/>
    </row>
    <row r="60" spans="2:56" x14ac:dyDescent="0.2">
      <c r="B60" s="127" t="s">
        <v>42</v>
      </c>
      <c r="C60" s="128" t="str">
        <f>'Statistical Calculation'!B51</f>
        <v>xxx</v>
      </c>
      <c r="D60" s="128" t="str">
        <f>'Statistical Calculation'!C51</f>
        <v>xxx</v>
      </c>
      <c r="E60" s="128">
        <f ca="1">'Statistical Calculation'!D51</f>
        <v>0.26630281334098055</v>
      </c>
      <c r="F60" s="128">
        <f ca="1">'Statistical Calculation'!E51</f>
        <v>0.42418038158159821</v>
      </c>
      <c r="G60" s="128">
        <f ca="1">'Statistical Calculation'!F51</f>
        <v>0.34780511421713695</v>
      </c>
      <c r="H60" s="128">
        <f ca="1">'Statistical Calculation'!G51</f>
        <v>0.3041692400406199</v>
      </c>
      <c r="I60" s="128">
        <f ca="1">'Statistical Calculation'!H51</f>
        <v>0.47209413581693999</v>
      </c>
      <c r="J60" s="128">
        <f ca="1">'Statistical Calculation'!I51</f>
        <v>0.46207710597493901</v>
      </c>
      <c r="K60" s="128">
        <f ca="1">'Statistical Calculation'!J51</f>
        <v>0.43037595003661838</v>
      </c>
      <c r="L60" s="128">
        <f ca="1">'Statistical Calculation'!K51</f>
        <v>0.47095004385066602</v>
      </c>
      <c r="M60" s="128">
        <f ca="1">'Statistical Calculation'!L51</f>
        <v>0.45304121537673642</v>
      </c>
      <c r="N60" s="128">
        <f ca="1">'Statistical Calculation'!M51</f>
        <v>0.43142210031694933</v>
      </c>
      <c r="O60" s="128">
        <f ca="1">'Statistical Calculation'!N51</f>
        <v>0.41588688426787424</v>
      </c>
      <c r="P60" s="128">
        <f ca="1">'Statistical Calculation'!O51</f>
        <v>0.46516858659218718</v>
      </c>
      <c r="Q60" s="128">
        <f ca="1">'Statistical Calculation'!P51</f>
        <v>0.46145832006941961</v>
      </c>
      <c r="R60" s="128">
        <f ca="1">'Statistical Calculation'!Q51</f>
        <v>0.45913864268645627</v>
      </c>
      <c r="S60" s="128">
        <f ca="1">'Statistical Calculation'!R51</f>
        <v>0.48212841073188573</v>
      </c>
      <c r="T60" s="128">
        <f ca="1">'Statistical Calculation'!S51</f>
        <v>0.51350434171608639</v>
      </c>
      <c r="U60" s="128">
        <f ca="1">'Statistical Calculation'!T51</f>
        <v>0.51080912950580259</v>
      </c>
      <c r="V60" s="128">
        <f ca="1">'Statistical Calculation'!U51</f>
        <v>0.49693173824308196</v>
      </c>
      <c r="W60" s="128">
        <f ca="1">'Statistical Calculation'!V51</f>
        <v>0.48357590051562716</v>
      </c>
      <c r="X60" s="128">
        <f ca="1">'Statistical Calculation'!W51</f>
        <v>0.47385612105266933</v>
      </c>
      <c r="Y60" s="128">
        <f ca="1">'Statistical Calculation'!X51</f>
        <v>0.46339406695660817</v>
      </c>
      <c r="Z60" s="128">
        <f ca="1">'Statistical Calculation'!Y51</f>
        <v>0.45301088242900428</v>
      </c>
      <c r="AA60" s="128">
        <f ca="1">'Statistical Calculation'!Z51</f>
        <v>0.45875459230142812</v>
      </c>
      <c r="AB60" s="128">
        <f ca="1">'Statistical Calculation'!AA51</f>
        <v>0.4491572339565873</v>
      </c>
      <c r="AC60" s="128">
        <f ca="1">'Statistical Calculation'!AB51</f>
        <v>0.46998742887669093</v>
      </c>
      <c r="AD60" s="128" t="e">
        <f ca="1">'Statistical Calculation'!AC51</f>
        <v>#N/A</v>
      </c>
      <c r="AE60" s="128" t="e">
        <f ca="1">'Statistical Calculation'!AD51</f>
        <v>#N/A</v>
      </c>
      <c r="AF60" s="128" t="e">
        <f ca="1">'Statistical Calculation'!AE51</f>
        <v>#N/A</v>
      </c>
      <c r="AG60" s="128" t="e">
        <f ca="1">'Statistical Calculation'!AF51</f>
        <v>#N/A</v>
      </c>
      <c r="AH60" s="128" t="e">
        <f ca="1">'Statistical Calculation'!AG51</f>
        <v>#N/A</v>
      </c>
      <c r="AI60" s="128" t="e">
        <f ca="1">'Statistical Calculation'!AH51</f>
        <v>#N/A</v>
      </c>
      <c r="AJ60" s="128" t="e">
        <f ca="1">'Statistical Calculation'!AI51</f>
        <v>#N/A</v>
      </c>
      <c r="AK60" s="128" t="e">
        <f ca="1">'Statistical Calculation'!AJ51</f>
        <v>#N/A</v>
      </c>
      <c r="AL60" s="126" t="e">
        <f ca="1">'Statistical Calculation'!AK51</f>
        <v>#N/A</v>
      </c>
      <c r="AM60" s="126" t="e">
        <f ca="1">'Statistical Calculation'!AL51</f>
        <v>#N/A</v>
      </c>
      <c r="AN60" s="126" t="e">
        <f ca="1">'Statistical Calculation'!AM51</f>
        <v>#N/A</v>
      </c>
      <c r="AO60" s="126" t="e">
        <f ca="1">'Statistical Calculation'!AN51</f>
        <v>#N/A</v>
      </c>
      <c r="AP60" s="126" t="e">
        <f ca="1">'Statistical Calculation'!AO51</f>
        <v>#N/A</v>
      </c>
      <c r="AQ60" s="126" t="e">
        <f ca="1">'Statistical Calculation'!AP51</f>
        <v>#N/A</v>
      </c>
      <c r="AR60" s="126" t="e">
        <f ca="1">'Statistical Calculation'!AQ51</f>
        <v>#N/A</v>
      </c>
      <c r="AS60" s="126" t="e">
        <f ca="1">'Statistical Calculation'!AR51</f>
        <v>#N/A</v>
      </c>
      <c r="AT60" s="126" t="e">
        <f ca="1">'Statistical Calculation'!AS51</f>
        <v>#N/A</v>
      </c>
      <c r="AU60" s="126" t="e">
        <f ca="1">'Statistical Calculation'!AT51</f>
        <v>#N/A</v>
      </c>
      <c r="AV60" s="126" t="e">
        <f ca="1">'Statistical Calculation'!AU51</f>
        <v>#N/A</v>
      </c>
      <c r="AW60" s="126" t="e">
        <f ca="1">'Statistical Calculation'!AV51</f>
        <v>#N/A</v>
      </c>
      <c r="AX60" s="126" t="e">
        <f ca="1">'Statistical Calculation'!AW51</f>
        <v>#N/A</v>
      </c>
      <c r="AY60" s="126" t="e">
        <f ca="1">'Statistical Calculation'!AX51</f>
        <v>#N/A</v>
      </c>
      <c r="AZ60" s="126" t="e">
        <f ca="1">'Statistical Calculation'!AY51</f>
        <v>#N/A</v>
      </c>
      <c r="BA60" s="126" t="e">
        <f ca="1">'Statistical Calculation'!AZ51</f>
        <v>#N/A</v>
      </c>
      <c r="BB60" s="126" t="e">
        <f ca="1">'Statistical Calculation'!BA51</f>
        <v>#N/A</v>
      </c>
      <c r="BC60" s="126" t="e">
        <f ca="1">'Statistical Calculation'!BB51</f>
        <v>#N/A</v>
      </c>
      <c r="BD60" s="25"/>
    </row>
    <row r="61" spans="2:56" ht="13.5" thickBot="1" x14ac:dyDescent="0.25"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4"/>
    </row>
    <row r="63" spans="2:56" ht="15.75" x14ac:dyDescent="0.25">
      <c r="B63" s="18" t="s">
        <v>62</v>
      </c>
    </row>
    <row r="64" spans="2:56" ht="15.75" x14ac:dyDescent="0.25">
      <c r="B64" s="18" t="s">
        <v>14</v>
      </c>
      <c r="E64" s="52"/>
    </row>
    <row r="67" spans="4:4" x14ac:dyDescent="0.2">
      <c r="D67" s="115"/>
    </row>
    <row r="68" spans="4:4" x14ac:dyDescent="0.2">
      <c r="D68" s="115"/>
    </row>
  </sheetData>
  <mergeCells count="3">
    <mergeCell ref="B3:BD3"/>
    <mergeCell ref="B4:BD4"/>
    <mergeCell ref="B5:BD5"/>
  </mergeCells>
  <phoneticPr fontId="0" type="noConversion"/>
  <conditionalFormatting sqref="C51:BC52 C54:BC56 C58:BC59">
    <cfRule type="expression" dxfId="4" priority="1" stopIfTrue="1">
      <formula>ISNA(C51)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11"/>
  </sheetPr>
  <dimension ref="B2:BD64"/>
  <sheetViews>
    <sheetView zoomScale="70" zoomScaleNormal="70" workbookViewId="0">
      <selection activeCell="C48" sqref="C48"/>
    </sheetView>
  </sheetViews>
  <sheetFormatPr defaultRowHeight="12.75" x14ac:dyDescent="0.2"/>
  <cols>
    <col min="1" max="1" width="3.85546875" customWidth="1"/>
    <col min="2" max="2" width="19.28515625" customWidth="1"/>
    <col min="38" max="55" width="9.140625" hidden="1" customWidth="1"/>
    <col min="56" max="56" width="9.140625" collapsed="1"/>
  </cols>
  <sheetData>
    <row r="2" spans="2:56" ht="13.5" thickBot="1" x14ac:dyDescent="0.25"/>
    <row r="3" spans="2:56" ht="20.25" x14ac:dyDescent="0.3">
      <c r="B3" s="154" t="str">
        <f>'Project Data'!$C$9</f>
        <v>Example Project Analysis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6"/>
    </row>
    <row r="4" spans="2:56" ht="20.25" x14ac:dyDescent="0.3">
      <c r="B4" s="157" t="str">
        <f>CONCATENATE("Final Duration Forecast Using Statistical Methods ",('Project Data'!$C$10),('Project Data'!$C$11)," as at")</f>
        <v>Final Duration Forecast Using Statistical Methods  as at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9"/>
    </row>
    <row r="5" spans="2:56" ht="15.75" x14ac:dyDescent="0.25">
      <c r="B5" s="160">
        <f>'Project Data'!$C$13</f>
        <v>41457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2"/>
    </row>
    <row r="6" spans="2:56" x14ac:dyDescent="0.2"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25"/>
    </row>
    <row r="7" spans="2:56" x14ac:dyDescent="0.2"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25"/>
    </row>
    <row r="8" spans="2:56" x14ac:dyDescent="0.2">
      <c r="B8" s="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25"/>
    </row>
    <row r="9" spans="2:56" x14ac:dyDescent="0.2">
      <c r="B9" s="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25"/>
    </row>
    <row r="10" spans="2:56" x14ac:dyDescent="0.2">
      <c r="B10" s="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25"/>
    </row>
    <row r="11" spans="2:56" x14ac:dyDescent="0.2">
      <c r="B11" s="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25"/>
    </row>
    <row r="12" spans="2:56" x14ac:dyDescent="0.2"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25"/>
    </row>
    <row r="13" spans="2:56" x14ac:dyDescent="0.2"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25"/>
    </row>
    <row r="14" spans="2:56" x14ac:dyDescent="0.2">
      <c r="B14" s="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25"/>
    </row>
    <row r="15" spans="2:56" x14ac:dyDescent="0.2">
      <c r="B15" s="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25"/>
    </row>
    <row r="16" spans="2:56" x14ac:dyDescent="0.2">
      <c r="B16" s="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25"/>
    </row>
    <row r="17" spans="2:56" x14ac:dyDescent="0.2"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25"/>
    </row>
    <row r="18" spans="2:56" x14ac:dyDescent="0.2">
      <c r="B18" s="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25"/>
    </row>
    <row r="19" spans="2:56" x14ac:dyDescent="0.2">
      <c r="B19" s="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25"/>
    </row>
    <row r="20" spans="2:56" x14ac:dyDescent="0.2">
      <c r="B20" s="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25"/>
    </row>
    <row r="21" spans="2:56" x14ac:dyDescent="0.2">
      <c r="B21" s="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25"/>
    </row>
    <row r="22" spans="2:56" x14ac:dyDescent="0.2">
      <c r="B22" s="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25"/>
    </row>
    <row r="23" spans="2:56" x14ac:dyDescent="0.2">
      <c r="B23" s="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25"/>
    </row>
    <row r="24" spans="2:56" x14ac:dyDescent="0.2">
      <c r="B24" s="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25"/>
    </row>
    <row r="25" spans="2:56" x14ac:dyDescent="0.2">
      <c r="B25" s="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25"/>
    </row>
    <row r="26" spans="2:56" x14ac:dyDescent="0.2">
      <c r="B26" s="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25"/>
    </row>
    <row r="27" spans="2:56" x14ac:dyDescent="0.2">
      <c r="B27" s="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25"/>
    </row>
    <row r="28" spans="2:56" x14ac:dyDescent="0.2">
      <c r="B28" s="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25"/>
    </row>
    <row r="29" spans="2:56" x14ac:dyDescent="0.2">
      <c r="B29" s="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25"/>
    </row>
    <row r="30" spans="2:56" x14ac:dyDescent="0.2">
      <c r="B30" s="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5"/>
    </row>
    <row r="31" spans="2:56" x14ac:dyDescent="0.2">
      <c r="B31" s="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25"/>
    </row>
    <row r="32" spans="2:56" x14ac:dyDescent="0.2">
      <c r="B32" s="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25"/>
    </row>
    <row r="33" spans="2:56" x14ac:dyDescent="0.2">
      <c r="B33" s="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25"/>
    </row>
    <row r="34" spans="2:56" x14ac:dyDescent="0.2">
      <c r="B34" s="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25"/>
    </row>
    <row r="35" spans="2:56" x14ac:dyDescent="0.2">
      <c r="B35" s="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25"/>
    </row>
    <row r="36" spans="2:56" x14ac:dyDescent="0.2">
      <c r="B36" s="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25"/>
    </row>
    <row r="37" spans="2:56" x14ac:dyDescent="0.2">
      <c r="B37" s="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25"/>
    </row>
    <row r="38" spans="2:56" x14ac:dyDescent="0.2">
      <c r="B38" s="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25"/>
    </row>
    <row r="39" spans="2:56" x14ac:dyDescent="0.2">
      <c r="B39" s="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25"/>
    </row>
    <row r="40" spans="2:56" x14ac:dyDescent="0.2">
      <c r="B40" s="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25"/>
    </row>
    <row r="41" spans="2:56" x14ac:dyDescent="0.2">
      <c r="B41" s="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25"/>
    </row>
    <row r="42" spans="2:56" x14ac:dyDescent="0.2">
      <c r="B42" s="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25"/>
    </row>
    <row r="43" spans="2:56" x14ac:dyDescent="0.2">
      <c r="B43" s="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25"/>
    </row>
    <row r="44" spans="2:56" x14ac:dyDescent="0.2">
      <c r="B44" s="5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25"/>
    </row>
    <row r="45" spans="2:56" x14ac:dyDescent="0.2">
      <c r="B45" s="5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25"/>
    </row>
    <row r="46" spans="2:56" x14ac:dyDescent="0.2">
      <c r="B46" s="5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25"/>
    </row>
    <row r="47" spans="2:56" x14ac:dyDescent="0.2">
      <c r="B47" s="108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25"/>
    </row>
    <row r="48" spans="2:56" x14ac:dyDescent="0.2">
      <c r="B48" s="108" t="s">
        <v>84</v>
      </c>
      <c r="C48" s="110">
        <f>IF('Project Data'!$E$5 = "W", 'Project Data'!$E$18, 'Project Data'!$E$18 -1)</f>
        <v>41274</v>
      </c>
      <c r="D48" s="114">
        <f>IF('Project Data'!$E$5="W",C48+7,IF('Project Data'!$E$5="M",DATE(YEAR(C48),MONTH(C48)+2,0)))</f>
        <v>41305</v>
      </c>
      <c r="E48" s="114">
        <f>IF('Project Data'!$E$5="W",D48+7,IF('Project Data'!$E$5="M",DATE(YEAR(D48),MONTH(D48)+2,0)))</f>
        <v>41333</v>
      </c>
      <c r="F48" s="114">
        <f>IF('Project Data'!$E$5="W",E48+7,IF('Project Data'!$E$5="M",DATE(YEAR(E48),MONTH(E48)+2,0)))</f>
        <v>41364</v>
      </c>
      <c r="G48" s="114">
        <f>IF('Project Data'!$E$5="W",F48+7,IF('Project Data'!$E$5="M",DATE(YEAR(F48),MONTH(F48)+2,0)))</f>
        <v>41394</v>
      </c>
      <c r="H48" s="114">
        <f>IF('Project Data'!$E$5="W",G48+7,IF('Project Data'!$E$5="M",DATE(YEAR(G48),MONTH(G48)+2,0)))</f>
        <v>41425</v>
      </c>
      <c r="I48" s="114">
        <f>IF('Project Data'!$E$5="W",H48+7,IF('Project Data'!$E$5="M",DATE(YEAR(H48),MONTH(H48)+2,0)))</f>
        <v>41455</v>
      </c>
      <c r="J48" s="114">
        <f>IF('Project Data'!$E$5="W",I48+7,IF('Project Data'!$E$5="M",DATE(YEAR(I48),MONTH(I48)+2,0)))</f>
        <v>41486</v>
      </c>
      <c r="K48" s="114">
        <f>IF('Project Data'!$E$5="W",J48+7,IF('Project Data'!$E$5="M",DATE(YEAR(J48),MONTH(J48)+2,0)))</f>
        <v>41517</v>
      </c>
      <c r="L48" s="114">
        <f>IF('Project Data'!$E$5="W",K48+7,IF('Project Data'!$E$5="M",DATE(YEAR(K48),MONTH(K48)+2,0)))</f>
        <v>41547</v>
      </c>
      <c r="M48" s="114">
        <f>IF('Project Data'!$E$5="W",L48+7,IF('Project Data'!$E$5="M",DATE(YEAR(L48),MONTH(L48)+2,0)))</f>
        <v>41578</v>
      </c>
      <c r="N48" s="114">
        <f>IF('Project Data'!$E$5="W",M48+7,IF('Project Data'!$E$5="M",DATE(YEAR(M48),MONTH(M48)+2,0)))</f>
        <v>41608</v>
      </c>
      <c r="O48" s="114">
        <f>IF('Project Data'!$E$5="W",N48+7,IF('Project Data'!$E$5="M",DATE(YEAR(N48),MONTH(N48)+2,0)))</f>
        <v>41639</v>
      </c>
      <c r="P48" s="114">
        <f>IF('Project Data'!$E$5="W",O48+7,IF('Project Data'!$E$5="M",DATE(YEAR(O48),MONTH(O48)+2,0)))</f>
        <v>41670</v>
      </c>
      <c r="Q48" s="114">
        <f>IF('Project Data'!$E$5="W",P48+7,IF('Project Data'!$E$5="M",DATE(YEAR(P48),MONTH(P48)+2,0)))</f>
        <v>41698</v>
      </c>
      <c r="R48" s="114">
        <f>IF('Project Data'!$E$5="W",Q48+7,IF('Project Data'!$E$5="M",DATE(YEAR(Q48),MONTH(Q48)+2,0)))</f>
        <v>41729</v>
      </c>
      <c r="S48" s="114">
        <f>IF('Project Data'!$E$5="W",R48+7,IF('Project Data'!$E$5="M",DATE(YEAR(R48),MONTH(R48)+2,0)))</f>
        <v>41759</v>
      </c>
      <c r="T48" s="114">
        <f>IF('Project Data'!$E$5="W",S48+7,IF('Project Data'!$E$5="M",DATE(YEAR(S48),MONTH(S48)+2,0)))</f>
        <v>41790</v>
      </c>
      <c r="U48" s="114">
        <f>IF('Project Data'!$E$5="W",T48+7,IF('Project Data'!$E$5="M",DATE(YEAR(T48),MONTH(T48)+2,0)))</f>
        <v>41820</v>
      </c>
      <c r="V48" s="114">
        <f>IF('Project Data'!$E$5="W",U48+7,IF('Project Data'!$E$5="M",DATE(YEAR(U48),MONTH(U48)+2,0)))</f>
        <v>41851</v>
      </c>
      <c r="W48" s="114">
        <f>IF('Project Data'!$E$5="W",V48+7,IF('Project Data'!$E$5="M",DATE(YEAR(V48),MONTH(V48)+2,0)))</f>
        <v>41882</v>
      </c>
      <c r="X48" s="114">
        <f>IF('Project Data'!$E$5="W",W48+7,IF('Project Data'!$E$5="M",DATE(YEAR(W48),MONTH(W48)+2,0)))</f>
        <v>41912</v>
      </c>
      <c r="Y48" s="114">
        <f>IF('Project Data'!$E$5="W",X48+7,IF('Project Data'!$E$5="M",DATE(YEAR(X48),MONTH(X48)+2,0)))</f>
        <v>41943</v>
      </c>
      <c r="Z48" s="114">
        <f>IF('Project Data'!$E$5="W",Y48+7,IF('Project Data'!$E$5="M",DATE(YEAR(Y48),MONTH(Y48)+2,0)))</f>
        <v>41973</v>
      </c>
      <c r="AA48" s="114">
        <f>IF('Project Data'!$E$5="W",Z48+7,IF('Project Data'!$E$5="M",DATE(YEAR(Z48),MONTH(Z48)+2,0)))</f>
        <v>42004</v>
      </c>
      <c r="AB48" s="114">
        <f>IF('Project Data'!$E$5="W",AA48+7,IF('Project Data'!$E$5="M",DATE(YEAR(AA48),MONTH(AA48)+2,0)))</f>
        <v>42035</v>
      </c>
      <c r="AC48" s="114">
        <f>IF('Project Data'!$E$5="W",AB48+7,IF('Project Data'!$E$5="M",DATE(YEAR(AB48),MONTH(AB48)+2,0)))</f>
        <v>42063</v>
      </c>
      <c r="AD48" s="114">
        <f>IF('Project Data'!$E$5="W",AC48+7,IF('Project Data'!$E$5="M",DATE(YEAR(AC48),MONTH(AC48)+2,0)))</f>
        <v>42094</v>
      </c>
      <c r="AE48" s="114">
        <f>IF('Project Data'!$E$5="W",AD48+7,IF('Project Data'!$E$5="M",DATE(YEAR(AD48),MONTH(AD48)+2,0)))</f>
        <v>42124</v>
      </c>
      <c r="AF48" s="114">
        <f>IF('Project Data'!$E$5="W",AE48+7,IF('Project Data'!$E$5="M",DATE(YEAR(AE48),MONTH(AE48)+2,0)))</f>
        <v>42155</v>
      </c>
      <c r="AG48" s="114">
        <f>IF('Project Data'!$E$5="W",AF48+7,IF('Project Data'!$E$5="M",DATE(YEAR(AF48),MONTH(AF48)+2,0)))</f>
        <v>42185</v>
      </c>
      <c r="AH48" s="114">
        <f>IF('Project Data'!$E$5="W",AG48+7,IF('Project Data'!$E$5="M",DATE(YEAR(AG48),MONTH(AG48)+2,0)))</f>
        <v>42216</v>
      </c>
      <c r="AI48" s="114">
        <f>IF('Project Data'!$E$5="W",AH48+7,IF('Project Data'!$E$5="M",DATE(YEAR(AH48),MONTH(AH48)+2,0)))</f>
        <v>42247</v>
      </c>
      <c r="AJ48" s="114">
        <f>IF('Project Data'!$E$5="W",AI48+7,IF('Project Data'!$E$5="M",DATE(YEAR(AI48),MONTH(AI48)+2,0)))</f>
        <v>42277</v>
      </c>
      <c r="AK48" s="114">
        <f>IF('Project Data'!$E$5="W",AJ48+7,IF('Project Data'!$E$5="M",DATE(YEAR(AJ48),MONTH(AJ48)+2,0)))</f>
        <v>42308</v>
      </c>
      <c r="AL48" s="114">
        <f>IF('Project Data'!$E$5="W",AK48+7,IF('Project Data'!$E$5="M",DATE(YEAR(AK48),MONTH(AK48)+2,0)))</f>
        <v>42338</v>
      </c>
      <c r="AM48" s="114">
        <f>IF('Project Data'!$E$5="W",AL48+7,IF('Project Data'!$E$5="M",DATE(YEAR(AL48),MONTH(AL48)+2,0)))</f>
        <v>42369</v>
      </c>
      <c r="AN48" s="114">
        <f>IF('Project Data'!$E$5="W",AM48+7,IF('Project Data'!$E$5="M",DATE(YEAR(AM48),MONTH(AM48)+2,0)))</f>
        <v>42400</v>
      </c>
      <c r="AO48" s="114">
        <f>IF('Project Data'!$E$5="W",AN48+7,IF('Project Data'!$E$5="M",DATE(YEAR(AN48),MONTH(AN48)+2,0)))</f>
        <v>42429</v>
      </c>
      <c r="AP48" s="114">
        <f>IF('Project Data'!$E$5="W",AO48+7,IF('Project Data'!$E$5="M",DATE(YEAR(AO48),MONTH(AO48)+2,0)))</f>
        <v>42460</v>
      </c>
      <c r="AQ48" s="114">
        <f>IF('Project Data'!$E$5="W",AP48+7,IF('Project Data'!$E$5="M",DATE(YEAR(AP48),MONTH(AP48)+2,0)))</f>
        <v>42490</v>
      </c>
      <c r="AR48" s="114">
        <f>IF('Project Data'!$E$5="W",AQ48+7,IF('Project Data'!$E$5="M",DATE(YEAR(AQ48),MONTH(AQ48)+2,0)))</f>
        <v>42521</v>
      </c>
      <c r="AS48" s="114">
        <f>IF('Project Data'!$E$5="W",AR48+7,IF('Project Data'!$E$5="M",DATE(YEAR(AR48),MONTH(AR48)+2,0)))</f>
        <v>42551</v>
      </c>
      <c r="AT48" s="114">
        <f>IF('Project Data'!$E$5="W",AS48+7,IF('Project Data'!$E$5="M",DATE(YEAR(AS48),MONTH(AS48)+2,0)))</f>
        <v>42582</v>
      </c>
      <c r="AU48" s="114">
        <f>IF('Project Data'!$E$5="W",AT48+7,IF('Project Data'!$E$5="M",DATE(YEAR(AT48),MONTH(AT48)+2,0)))</f>
        <v>42613</v>
      </c>
      <c r="AV48" s="114">
        <f>IF('Project Data'!$E$5="W",AU48+7,IF('Project Data'!$E$5="M",DATE(YEAR(AU48),MONTH(AU48)+2,0)))</f>
        <v>42643</v>
      </c>
      <c r="AW48" s="114">
        <f>IF('Project Data'!$E$5="W",AV48+7,IF('Project Data'!$E$5="M",DATE(YEAR(AV48),MONTH(AV48)+2,0)))</f>
        <v>42674</v>
      </c>
      <c r="AX48" s="114">
        <f>IF('Project Data'!$E$5="W",AW48+7,IF('Project Data'!$E$5="M",DATE(YEAR(AW48),MONTH(AW48)+2,0)))</f>
        <v>42704</v>
      </c>
      <c r="AY48" s="114">
        <f>IF('Project Data'!$E$5="W",AX48+7,IF('Project Data'!$E$5="M",DATE(YEAR(AX48),MONTH(AX48)+2,0)))</f>
        <v>42735</v>
      </c>
      <c r="AZ48" s="114">
        <f>IF('Project Data'!$E$5="W",AY48+7,IF('Project Data'!$E$5="M",DATE(YEAR(AY48),MONTH(AY48)+2,0)))</f>
        <v>42766</v>
      </c>
      <c r="BA48" s="114">
        <f>IF('Project Data'!$E$5="W",AZ48+7,IF('Project Data'!$E$5="M",DATE(YEAR(AZ48),MONTH(AZ48)+2,0)))</f>
        <v>42794</v>
      </c>
      <c r="BB48" s="114">
        <f>IF('Project Data'!$E$5="W",BA48+7,IF('Project Data'!$E$5="M",DATE(YEAR(BA48),MONTH(BA48)+2,0)))</f>
        <v>42825</v>
      </c>
      <c r="BC48" s="114">
        <f>IF('Project Data'!$E$5="W",BB48+7,IF('Project Data'!$E$5="M",DATE(YEAR(BB48),MONTH(BB48)+2,0)))</f>
        <v>42855</v>
      </c>
      <c r="BD48" s="6"/>
    </row>
    <row r="49" spans="2:56" x14ac:dyDescent="0.2">
      <c r="B49" s="89" t="s">
        <v>16</v>
      </c>
      <c r="C49" s="85">
        <v>0</v>
      </c>
      <c r="D49" s="85">
        <f>C49+1</f>
        <v>1</v>
      </c>
      <c r="E49" s="85">
        <f t="shared" ref="E49:BC49" si="0">D49+1</f>
        <v>2</v>
      </c>
      <c r="F49" s="85">
        <f t="shared" si="0"/>
        <v>3</v>
      </c>
      <c r="G49" s="85">
        <f t="shared" si="0"/>
        <v>4</v>
      </c>
      <c r="H49" s="85">
        <f t="shared" si="0"/>
        <v>5</v>
      </c>
      <c r="I49" s="85">
        <f t="shared" si="0"/>
        <v>6</v>
      </c>
      <c r="J49" s="85">
        <f t="shared" si="0"/>
        <v>7</v>
      </c>
      <c r="K49" s="85">
        <f t="shared" si="0"/>
        <v>8</v>
      </c>
      <c r="L49" s="85">
        <f t="shared" si="0"/>
        <v>9</v>
      </c>
      <c r="M49" s="85">
        <f t="shared" si="0"/>
        <v>10</v>
      </c>
      <c r="N49" s="85">
        <f t="shared" si="0"/>
        <v>11</v>
      </c>
      <c r="O49" s="85">
        <f t="shared" si="0"/>
        <v>12</v>
      </c>
      <c r="P49" s="85">
        <f t="shared" si="0"/>
        <v>13</v>
      </c>
      <c r="Q49" s="85">
        <f t="shared" si="0"/>
        <v>14</v>
      </c>
      <c r="R49" s="85">
        <f t="shared" si="0"/>
        <v>15</v>
      </c>
      <c r="S49" s="85">
        <f t="shared" si="0"/>
        <v>16</v>
      </c>
      <c r="T49" s="85">
        <f t="shared" si="0"/>
        <v>17</v>
      </c>
      <c r="U49" s="85">
        <f t="shared" si="0"/>
        <v>18</v>
      </c>
      <c r="V49" s="85">
        <f t="shared" si="0"/>
        <v>19</v>
      </c>
      <c r="W49" s="85">
        <f t="shared" si="0"/>
        <v>20</v>
      </c>
      <c r="X49" s="85">
        <f t="shared" si="0"/>
        <v>21</v>
      </c>
      <c r="Y49" s="85">
        <f t="shared" si="0"/>
        <v>22</v>
      </c>
      <c r="Z49" s="85">
        <f t="shared" si="0"/>
        <v>23</v>
      </c>
      <c r="AA49" s="85">
        <f t="shared" si="0"/>
        <v>24</v>
      </c>
      <c r="AB49" s="85">
        <f t="shared" si="0"/>
        <v>25</v>
      </c>
      <c r="AC49" s="85">
        <f t="shared" si="0"/>
        <v>26</v>
      </c>
      <c r="AD49" s="85">
        <f t="shared" si="0"/>
        <v>27</v>
      </c>
      <c r="AE49" s="85">
        <f t="shared" si="0"/>
        <v>28</v>
      </c>
      <c r="AF49" s="85">
        <f t="shared" si="0"/>
        <v>29</v>
      </c>
      <c r="AG49" s="85">
        <f t="shared" si="0"/>
        <v>30</v>
      </c>
      <c r="AH49" s="85">
        <f t="shared" si="0"/>
        <v>31</v>
      </c>
      <c r="AI49" s="85">
        <f t="shared" si="0"/>
        <v>32</v>
      </c>
      <c r="AJ49" s="85">
        <f t="shared" si="0"/>
        <v>33</v>
      </c>
      <c r="AK49" s="85">
        <f t="shared" si="0"/>
        <v>34</v>
      </c>
      <c r="AL49" s="85">
        <f t="shared" si="0"/>
        <v>35</v>
      </c>
      <c r="AM49" s="85">
        <f t="shared" si="0"/>
        <v>36</v>
      </c>
      <c r="AN49" s="85">
        <f t="shared" si="0"/>
        <v>37</v>
      </c>
      <c r="AO49" s="85">
        <f t="shared" si="0"/>
        <v>38</v>
      </c>
      <c r="AP49" s="85">
        <f t="shared" si="0"/>
        <v>39</v>
      </c>
      <c r="AQ49" s="85">
        <f t="shared" si="0"/>
        <v>40</v>
      </c>
      <c r="AR49" s="85">
        <f t="shared" si="0"/>
        <v>41</v>
      </c>
      <c r="AS49" s="85">
        <f t="shared" si="0"/>
        <v>42</v>
      </c>
      <c r="AT49" s="85">
        <f t="shared" si="0"/>
        <v>43</v>
      </c>
      <c r="AU49" s="85">
        <f t="shared" si="0"/>
        <v>44</v>
      </c>
      <c r="AV49" s="85">
        <f t="shared" si="0"/>
        <v>45</v>
      </c>
      <c r="AW49" s="85">
        <f t="shared" si="0"/>
        <v>46</v>
      </c>
      <c r="AX49" s="85">
        <f t="shared" si="0"/>
        <v>47</v>
      </c>
      <c r="AY49" s="85">
        <f t="shared" si="0"/>
        <v>48</v>
      </c>
      <c r="AZ49" s="85">
        <f t="shared" si="0"/>
        <v>49</v>
      </c>
      <c r="BA49" s="85">
        <f t="shared" si="0"/>
        <v>50</v>
      </c>
      <c r="BB49" s="85">
        <f t="shared" si="0"/>
        <v>51</v>
      </c>
      <c r="BC49" s="85">
        <f t="shared" si="0"/>
        <v>52</v>
      </c>
      <c r="BD49" s="25"/>
    </row>
    <row r="50" spans="2:56" x14ac:dyDescent="0.2">
      <c r="B50" s="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25"/>
    </row>
    <row r="51" spans="2:56" x14ac:dyDescent="0.2">
      <c r="B51" s="86" t="s">
        <v>67</v>
      </c>
      <c r="C51" s="50">
        <f>'Input Data Sheet'!B13</f>
        <v>0</v>
      </c>
      <c r="D51" s="50">
        <f>'Input Data Sheet'!C13</f>
        <v>2.4324204132514418E-2</v>
      </c>
      <c r="E51" s="50">
        <f>'Input Data Sheet'!D13</f>
        <v>4.9921071110213502E-2</v>
      </c>
      <c r="F51" s="50">
        <f>'Input Data Sheet'!E13</f>
        <v>6.4676652146092514E-2</v>
      </c>
      <c r="G51" s="50">
        <f>'Input Data Sheet'!F13</f>
        <v>8.9510148020347902E-2</v>
      </c>
      <c r="H51" s="50">
        <f>'Input Data Sheet'!G13</f>
        <v>0.11724048852351564</v>
      </c>
      <c r="I51" s="50">
        <f>'Input Data Sheet'!H13</f>
        <v>0.18751453450083319</v>
      </c>
      <c r="J51" s="50">
        <f>'Input Data Sheet'!I13</f>
        <v>0.19602293569016249</v>
      </c>
      <c r="K51" s="50">
        <f>'Input Data Sheet'!J13</f>
        <v>0.24309956426947368</v>
      </c>
      <c r="L51" s="50">
        <f>'Input Data Sheet'!K13</f>
        <v>0.29997481866749681</v>
      </c>
      <c r="M51" s="50">
        <f>'Input Data Sheet'!L13</f>
        <v>0.34876032215110331</v>
      </c>
      <c r="N51" s="50">
        <f>'Input Data Sheet'!M13</f>
        <v>0.38540836671724649</v>
      </c>
      <c r="O51" s="50">
        <f>'Input Data Sheet'!N13</f>
        <v>0.41912019426732378</v>
      </c>
      <c r="P51" s="50">
        <f>'Input Data Sheet'!O13</f>
        <v>0.43924288315776744</v>
      </c>
      <c r="Q51" s="50">
        <f>'Input Data Sheet'!P13</f>
        <v>0.44775723269335738</v>
      </c>
      <c r="R51" s="50">
        <f>'Input Data Sheet'!Q13</f>
        <v>0.53271689582434589</v>
      </c>
      <c r="S51" s="50">
        <f>'Input Data Sheet'!R13</f>
        <v>0.60463523466084368</v>
      </c>
      <c r="T51" s="50">
        <f>'Input Data Sheet'!S13</f>
        <v>0.69711275770147973</v>
      </c>
      <c r="U51" s="50">
        <f>'Input Data Sheet'!T13</f>
        <v>0.75199758213887236</v>
      </c>
      <c r="V51" s="50">
        <f>'Input Data Sheet'!U13</f>
        <v>0.79011458497680009</v>
      </c>
      <c r="W51" s="50">
        <f>'Input Data Sheet'!V13</f>
        <v>0.82557664260041297</v>
      </c>
      <c r="X51" s="50">
        <f>'Input Data Sheet'!W13</f>
        <v>0.85281298710936715</v>
      </c>
      <c r="Y51" s="50">
        <f>'Input Data Sheet'!X13</f>
        <v>0.87845829062090242</v>
      </c>
      <c r="Z51" s="50">
        <f>'Input Data Sheet'!Y13</f>
        <v>0.90490010602219073</v>
      </c>
      <c r="AA51" s="50">
        <f>'Input Data Sheet'!Z13</f>
        <v>0.95670510336951153</v>
      </c>
      <c r="AB51" s="50">
        <f>'Input Data Sheet'!AA13</f>
        <v>0.98662330227824491</v>
      </c>
      <c r="AC51" s="50">
        <f>'Input Data Sheet'!AB13</f>
        <v>1</v>
      </c>
      <c r="AD51" s="50" t="e">
        <f>'Input Data Sheet'!AC13</f>
        <v>#N/A</v>
      </c>
      <c r="AE51" s="50" t="e">
        <f>'Input Data Sheet'!AD13</f>
        <v>#N/A</v>
      </c>
      <c r="AF51" s="50" t="e">
        <f>'Input Data Sheet'!AE13</f>
        <v>#N/A</v>
      </c>
      <c r="AG51" s="50" t="e">
        <f>'Input Data Sheet'!AF13</f>
        <v>#N/A</v>
      </c>
      <c r="AH51" s="50" t="e">
        <f>'Input Data Sheet'!AG13</f>
        <v>#N/A</v>
      </c>
      <c r="AI51" s="50" t="e">
        <f>'Input Data Sheet'!AH13</f>
        <v>#N/A</v>
      </c>
      <c r="AJ51" s="50" t="e">
        <f>'Input Data Sheet'!AI13</f>
        <v>#N/A</v>
      </c>
      <c r="AK51" s="50" t="e">
        <f>'Input Data Sheet'!AJ13</f>
        <v>#N/A</v>
      </c>
      <c r="AL51" s="50" t="e">
        <f>'Input Data Sheet'!AK13</f>
        <v>#N/A</v>
      </c>
      <c r="AM51" s="50" t="e">
        <f>'Input Data Sheet'!AL13</f>
        <v>#N/A</v>
      </c>
      <c r="AN51" s="50" t="e">
        <f>'Input Data Sheet'!AM13</f>
        <v>#N/A</v>
      </c>
      <c r="AO51" s="50" t="e">
        <f>'Input Data Sheet'!AN13</f>
        <v>#N/A</v>
      </c>
      <c r="AP51" s="50" t="e">
        <f>'Input Data Sheet'!AO13</f>
        <v>#N/A</v>
      </c>
      <c r="AQ51" s="50" t="e">
        <f>'Input Data Sheet'!AP13</f>
        <v>#N/A</v>
      </c>
      <c r="AR51" s="50" t="e">
        <f>'Input Data Sheet'!AQ13</f>
        <v>#N/A</v>
      </c>
      <c r="AS51" s="50" t="e">
        <f>'Input Data Sheet'!AR13</f>
        <v>#N/A</v>
      </c>
      <c r="AT51" s="50" t="e">
        <f>'Input Data Sheet'!AS13</f>
        <v>#N/A</v>
      </c>
      <c r="AU51" s="50" t="e">
        <f>'Input Data Sheet'!AT13</f>
        <v>#N/A</v>
      </c>
      <c r="AV51" s="50" t="e">
        <f>'Input Data Sheet'!AU13</f>
        <v>#N/A</v>
      </c>
      <c r="AW51" s="50" t="e">
        <f>'Input Data Sheet'!AV13</f>
        <v>#N/A</v>
      </c>
      <c r="AX51" s="50" t="e">
        <f>'Input Data Sheet'!AW13</f>
        <v>#N/A</v>
      </c>
      <c r="AY51" s="50" t="e">
        <f>'Input Data Sheet'!AX13</f>
        <v>#N/A</v>
      </c>
      <c r="AZ51" s="50" t="e">
        <f>'Input Data Sheet'!AY13</f>
        <v>#N/A</v>
      </c>
      <c r="BA51" s="50" t="e">
        <f>'Input Data Sheet'!AZ13</f>
        <v>#N/A</v>
      </c>
      <c r="BB51" s="50" t="e">
        <f>'Input Data Sheet'!BA13</f>
        <v>#N/A</v>
      </c>
      <c r="BC51" s="50" t="e">
        <f>'Input Data Sheet'!BB13</f>
        <v>#N/A</v>
      </c>
      <c r="BD51" s="6"/>
    </row>
    <row r="52" spans="2:56" s="67" customFormat="1" x14ac:dyDescent="0.2">
      <c r="B52" s="86" t="s">
        <v>68</v>
      </c>
      <c r="C52" s="50">
        <f>'Input Data Sheet'!B14</f>
        <v>0</v>
      </c>
      <c r="D52" s="50">
        <f>'Input Data Sheet'!C14</f>
        <v>2.4324204132514418E-2</v>
      </c>
      <c r="E52" s="50">
        <f>'Input Data Sheet'!D14</f>
        <v>2.5596866977699084E-2</v>
      </c>
      <c r="F52" s="50">
        <f>'Input Data Sheet'!E14</f>
        <v>1.4755581035879012E-2</v>
      </c>
      <c r="G52" s="50">
        <f>'Input Data Sheet'!F14</f>
        <v>2.4833495874255387E-2</v>
      </c>
      <c r="H52" s="50">
        <f>'Input Data Sheet'!G14</f>
        <v>2.7730340503167736E-2</v>
      </c>
      <c r="I52" s="50">
        <f>'Input Data Sheet'!H14</f>
        <v>7.0274045977317554E-2</v>
      </c>
      <c r="J52" s="50">
        <f>'Input Data Sheet'!I14</f>
        <v>8.508401189329301E-3</v>
      </c>
      <c r="K52" s="50">
        <f>'Input Data Sheet'!J14</f>
        <v>4.7076628579311192E-2</v>
      </c>
      <c r="L52" s="50">
        <f>'Input Data Sheet'!K14</f>
        <v>5.6875254398023128E-2</v>
      </c>
      <c r="M52" s="50">
        <f>'Input Data Sheet'!L14</f>
        <v>4.8785503483606496E-2</v>
      </c>
      <c r="N52" s="50">
        <f>'Input Data Sheet'!M14</f>
        <v>3.6648044566143179E-2</v>
      </c>
      <c r="O52" s="50">
        <f>'Input Data Sheet'!N14</f>
        <v>3.3711827550077289E-2</v>
      </c>
      <c r="P52" s="50">
        <f>'Input Data Sheet'!O14</f>
        <v>2.0122688890443663E-2</v>
      </c>
      <c r="Q52" s="50">
        <f>'Input Data Sheet'!P14</f>
        <v>8.5143495355899379E-3</v>
      </c>
      <c r="R52" s="50">
        <f>'Input Data Sheet'!Q14</f>
        <v>8.4959663130988516E-2</v>
      </c>
      <c r="S52" s="50">
        <f>'Input Data Sheet'!R14</f>
        <v>7.1918338836497786E-2</v>
      </c>
      <c r="T52" s="50">
        <f>'Input Data Sheet'!S14</f>
        <v>9.2477523040636056E-2</v>
      </c>
      <c r="U52" s="50">
        <f>'Input Data Sheet'!T14</f>
        <v>5.4884824437392621E-2</v>
      </c>
      <c r="V52" s="50">
        <f>'Input Data Sheet'!U14</f>
        <v>3.8117002837927738E-2</v>
      </c>
      <c r="W52" s="50">
        <f>'Input Data Sheet'!V14</f>
        <v>3.5462057623612875E-2</v>
      </c>
      <c r="X52" s="50">
        <f>'Input Data Sheet'!W14</f>
        <v>2.723634450895418E-2</v>
      </c>
      <c r="Y52" s="50">
        <f>'Input Data Sheet'!X14</f>
        <v>2.5645303511535267E-2</v>
      </c>
      <c r="Z52" s="50">
        <f>'Input Data Sheet'!Y14</f>
        <v>2.6441815401288316E-2</v>
      </c>
      <c r="AA52" s="50">
        <f>'Input Data Sheet'!Z14</f>
        <v>5.1804997347320803E-2</v>
      </c>
      <c r="AB52" s="50">
        <f>'Input Data Sheet'!AA14</f>
        <v>2.9918198908733373E-2</v>
      </c>
      <c r="AC52" s="50">
        <f>'Input Data Sheet'!AB14</f>
        <v>1.3376697721755093E-2</v>
      </c>
      <c r="AD52" s="50" t="e">
        <f>'Input Data Sheet'!AC14</f>
        <v>#N/A</v>
      </c>
      <c r="AE52" s="50" t="e">
        <f>'Input Data Sheet'!AD14</f>
        <v>#N/A</v>
      </c>
      <c r="AF52" s="50" t="e">
        <f>'Input Data Sheet'!AE14</f>
        <v>#N/A</v>
      </c>
      <c r="AG52" s="50" t="e">
        <f>'Input Data Sheet'!AF14</f>
        <v>#N/A</v>
      </c>
      <c r="AH52" s="50" t="e">
        <f>'Input Data Sheet'!AG14</f>
        <v>#N/A</v>
      </c>
      <c r="AI52" s="50" t="e">
        <f>'Input Data Sheet'!AH14</f>
        <v>#N/A</v>
      </c>
      <c r="AJ52" s="50" t="e">
        <f>'Input Data Sheet'!AI14</f>
        <v>#N/A</v>
      </c>
      <c r="AK52" s="50" t="e">
        <f>'Input Data Sheet'!AJ14</f>
        <v>#N/A</v>
      </c>
      <c r="AL52" s="50" t="e">
        <f>'Input Data Sheet'!AK14</f>
        <v>#N/A</v>
      </c>
      <c r="AM52" s="50" t="e">
        <f>'Input Data Sheet'!AL14</f>
        <v>#N/A</v>
      </c>
      <c r="AN52" s="50" t="e">
        <f>'Input Data Sheet'!AM14</f>
        <v>#N/A</v>
      </c>
      <c r="AO52" s="50" t="e">
        <f>'Input Data Sheet'!AN14</f>
        <v>#N/A</v>
      </c>
      <c r="AP52" s="50" t="e">
        <f>'Input Data Sheet'!AO14</f>
        <v>#N/A</v>
      </c>
      <c r="AQ52" s="50" t="e">
        <f>'Input Data Sheet'!AP14</f>
        <v>#N/A</v>
      </c>
      <c r="AR52" s="50" t="e">
        <f>'Input Data Sheet'!AQ14</f>
        <v>#N/A</v>
      </c>
      <c r="AS52" s="50" t="e">
        <f>'Input Data Sheet'!AR14</f>
        <v>#N/A</v>
      </c>
      <c r="AT52" s="50" t="e">
        <f>'Input Data Sheet'!AS14</f>
        <v>#N/A</v>
      </c>
      <c r="AU52" s="50" t="e">
        <f>'Input Data Sheet'!AT14</f>
        <v>#N/A</v>
      </c>
      <c r="AV52" s="50" t="e">
        <f>'Input Data Sheet'!AU14</f>
        <v>#N/A</v>
      </c>
      <c r="AW52" s="50" t="e">
        <f>'Input Data Sheet'!AV14</f>
        <v>#N/A</v>
      </c>
      <c r="AX52" s="50" t="e">
        <f>'Input Data Sheet'!AW14</f>
        <v>#N/A</v>
      </c>
      <c r="AY52" s="50" t="e">
        <f>'Input Data Sheet'!AX14</f>
        <v>#N/A</v>
      </c>
      <c r="AZ52" s="50" t="e">
        <f>'Input Data Sheet'!AY14</f>
        <v>#N/A</v>
      </c>
      <c r="BA52" s="50" t="e">
        <f>'Input Data Sheet'!AZ14</f>
        <v>#N/A</v>
      </c>
      <c r="BB52" s="50" t="e">
        <f>'Input Data Sheet'!BA14</f>
        <v>#N/A</v>
      </c>
      <c r="BC52" s="50" t="e">
        <f>'Input Data Sheet'!BB14</f>
        <v>#N/A</v>
      </c>
      <c r="BD52" s="81"/>
    </row>
    <row r="53" spans="2:56" x14ac:dyDescent="0.2">
      <c r="B53" s="87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25"/>
    </row>
    <row r="54" spans="2:56" s="70" customFormat="1" x14ac:dyDescent="0.2">
      <c r="B54" s="96" t="s">
        <v>63</v>
      </c>
      <c r="C54" s="48" t="e">
        <f>'Statistical Calculation'!B40</f>
        <v>#N/A</v>
      </c>
      <c r="D54" s="48" t="e">
        <f>'Statistical Calculation'!C40</f>
        <v>#N/A</v>
      </c>
      <c r="E54" s="48">
        <f ca="1">'Statistical Calculation'!D40</f>
        <v>78.237189582995853</v>
      </c>
      <c r="F54" s="48">
        <f ca="1">'Statistical Calculation'!E40</f>
        <v>128.54241992642525</v>
      </c>
      <c r="G54" s="48">
        <f ca="1">'Statistical Calculation'!F40</f>
        <v>100.34641498256698</v>
      </c>
      <c r="H54" s="48">
        <f ca="1">'Statistical Calculation'!G40</f>
        <v>88.066717104344704</v>
      </c>
      <c r="I54" s="48">
        <f ca="1">'Statistical Calculation'!H40</f>
        <v>75.647543283818038</v>
      </c>
      <c r="J54" s="48">
        <f ca="1">'Statistical Calculation'!I40</f>
        <v>83.714857535401265</v>
      </c>
      <c r="K54" s="48">
        <f ca="1">'Statistical Calculation'!J40</f>
        <v>72.153691099998213</v>
      </c>
      <c r="L54" s="48">
        <f ca="1">'Statistical Calculation'!K40</f>
        <v>62.093085142924778</v>
      </c>
      <c r="M54" s="48">
        <f ca="1">'Statistical Calculation'!L40</f>
        <v>55.037948226996086</v>
      </c>
      <c r="N54" s="48">
        <f ca="1">'Statistical Calculation'!M40</f>
        <v>46.464479469382674</v>
      </c>
      <c r="O54" s="48">
        <f ca="1">'Statistical Calculation'!N40</f>
        <v>44.01915212143907</v>
      </c>
      <c r="P54" s="48">
        <f ca="1">'Statistical Calculation'!O40</f>
        <v>44.015703135689613</v>
      </c>
      <c r="Q54" s="48">
        <f ca="1">'Statistical Calculation'!P40</f>
        <v>46.44858663395668</v>
      </c>
      <c r="R54" s="48">
        <f ca="1">'Statistical Calculation'!Q40</f>
        <v>41.303022400388258</v>
      </c>
      <c r="S54" s="48">
        <f ca="1">'Statistical Calculation'!R40</f>
        <v>38.210046169747784</v>
      </c>
      <c r="T54" s="48">
        <f ca="1">'Statistical Calculation'!S40</f>
        <v>32.753329845302687</v>
      </c>
      <c r="U54" s="48">
        <f ca="1">'Statistical Calculation'!T40</f>
        <v>30.88857021501763</v>
      </c>
      <c r="V54" s="48">
        <f ca="1">'Statistical Calculation'!U40</f>
        <v>30.615528691052976</v>
      </c>
      <c r="W54" s="48">
        <f ca="1">'Statistical Calculation'!V40</f>
        <v>30.398781725676862</v>
      </c>
      <c r="X54" s="48">
        <f ca="1">'Statistical Calculation'!W40</f>
        <v>30.441019650628014</v>
      </c>
      <c r="Y54" s="48">
        <f ca="1">'Statistical Calculation'!X40</f>
        <v>30.494709929984154</v>
      </c>
      <c r="Z54" s="48">
        <f ca="1">'Statistical Calculation'!Y40</f>
        <v>30.441426336182481</v>
      </c>
      <c r="AA54" s="48">
        <f ca="1">'Statistical Calculation'!Z40</f>
        <v>29.206708045027813</v>
      </c>
      <c r="AB54" s="48">
        <f ca="1">'Statistical Calculation'!AA40</f>
        <v>28.496771859594762</v>
      </c>
      <c r="AC54" s="48">
        <f ca="1">'Statistical Calculation'!AB40</f>
        <v>26</v>
      </c>
      <c r="AD54" s="48" t="e">
        <f ca="1">'Statistical Calculation'!AC40</f>
        <v>#N/A</v>
      </c>
      <c r="AE54" s="48" t="e">
        <f ca="1">'Statistical Calculation'!AD40</f>
        <v>#N/A</v>
      </c>
      <c r="AF54" s="48" t="e">
        <f ca="1">'Statistical Calculation'!AE40</f>
        <v>#N/A</v>
      </c>
      <c r="AG54" s="48" t="e">
        <f ca="1">'Statistical Calculation'!AF40</f>
        <v>#N/A</v>
      </c>
      <c r="AH54" s="48" t="e">
        <f ca="1">'Statistical Calculation'!AG40</f>
        <v>#N/A</v>
      </c>
      <c r="AI54" s="48" t="e">
        <f ca="1">'Statistical Calculation'!AH40</f>
        <v>#N/A</v>
      </c>
      <c r="AJ54" s="48" t="e">
        <f ca="1">'Statistical Calculation'!AI40</f>
        <v>#N/A</v>
      </c>
      <c r="AK54" s="48" t="e">
        <f ca="1">'Statistical Calculation'!AJ40</f>
        <v>#N/A</v>
      </c>
      <c r="AL54" s="48" t="e">
        <f ca="1">'Statistical Calculation'!AK40</f>
        <v>#N/A</v>
      </c>
      <c r="AM54" s="48" t="e">
        <f ca="1">'Statistical Calculation'!AL40</f>
        <v>#N/A</v>
      </c>
      <c r="AN54" s="48" t="e">
        <f ca="1">'Statistical Calculation'!AM40</f>
        <v>#N/A</v>
      </c>
      <c r="AO54" s="48" t="e">
        <f ca="1">'Statistical Calculation'!AN40</f>
        <v>#N/A</v>
      </c>
      <c r="AP54" s="48" t="e">
        <f ca="1">'Statistical Calculation'!AO40</f>
        <v>#N/A</v>
      </c>
      <c r="AQ54" s="48" t="e">
        <f ca="1">'Statistical Calculation'!AP40</f>
        <v>#N/A</v>
      </c>
      <c r="AR54" s="48" t="e">
        <f ca="1">'Statistical Calculation'!AQ40</f>
        <v>#N/A</v>
      </c>
      <c r="AS54" s="48" t="e">
        <f ca="1">'Statistical Calculation'!AR40</f>
        <v>#N/A</v>
      </c>
      <c r="AT54" s="48" t="e">
        <f ca="1">'Statistical Calculation'!AS40</f>
        <v>#N/A</v>
      </c>
      <c r="AU54" s="48" t="e">
        <f ca="1">'Statistical Calculation'!AT40</f>
        <v>#N/A</v>
      </c>
      <c r="AV54" s="48" t="e">
        <f ca="1">'Statistical Calculation'!AU40</f>
        <v>#N/A</v>
      </c>
      <c r="AW54" s="48" t="e">
        <f ca="1">'Statistical Calculation'!AV40</f>
        <v>#N/A</v>
      </c>
      <c r="AX54" s="48" t="e">
        <f ca="1">'Statistical Calculation'!AW40</f>
        <v>#N/A</v>
      </c>
      <c r="AY54" s="48" t="e">
        <f ca="1">'Statistical Calculation'!AX40</f>
        <v>#N/A</v>
      </c>
      <c r="AZ54" s="48" t="e">
        <f ca="1">'Statistical Calculation'!AY40</f>
        <v>#N/A</v>
      </c>
      <c r="BA54" s="48" t="e">
        <f ca="1">'Statistical Calculation'!AZ40</f>
        <v>#N/A</v>
      </c>
      <c r="BB54" s="48" t="e">
        <f ca="1">'Statistical Calculation'!BA40</f>
        <v>#N/A</v>
      </c>
      <c r="BC54" s="48" t="e">
        <f ca="1">'Statistical Calculation'!BB40</f>
        <v>#N/A</v>
      </c>
      <c r="BD54" s="82"/>
    </row>
    <row r="55" spans="2:56" s="70" customFormat="1" x14ac:dyDescent="0.2">
      <c r="B55" s="96" t="s">
        <v>64</v>
      </c>
      <c r="C55" s="48" t="e">
        <f>'Statistical Calculation'!B41</f>
        <v>#N/A</v>
      </c>
      <c r="D55" s="48" t="e">
        <f>'Statistical Calculation'!C41</f>
        <v>#N/A</v>
      </c>
      <c r="E55" s="48">
        <f ca="1">'Statistical Calculation'!D41</f>
        <v>56.837172689687804</v>
      </c>
      <c r="F55" s="48">
        <f ca="1">'Statistical Calculation'!E41</f>
        <v>46.37185629162321</v>
      </c>
      <c r="G55" s="48">
        <f ca="1">'Statistical Calculation'!F41</f>
        <v>52.499695828931557</v>
      </c>
      <c r="H55" s="48">
        <f ca="1">'Statistical Calculation'!G41</f>
        <v>49.963141131440807</v>
      </c>
      <c r="I55" s="48">
        <f ca="1">'Statistical Calculation'!H41</f>
        <v>28.607303463298933</v>
      </c>
      <c r="J55" s="48">
        <f ca="1">'Statistical Calculation'!I41</f>
        <v>31.814613717494343</v>
      </c>
      <c r="K55" s="48">
        <f ca="1">'Statistical Calculation'!J41</f>
        <v>29.587073704418003</v>
      </c>
      <c r="L55" s="48">
        <f ca="1">'Statistical Calculation'!K41</f>
        <v>26.583260451069034</v>
      </c>
      <c r="M55" s="48">
        <f ca="1">'Statistical Calculation'!L41</f>
        <v>25.208366919226961</v>
      </c>
      <c r="N55" s="48">
        <f ca="1">'Statistical Calculation'!M41</f>
        <v>21.632470615889194</v>
      </c>
      <c r="O55" s="48">
        <f ca="1">'Statistical Calculation'!N41</f>
        <v>22.392540948234615</v>
      </c>
      <c r="P55" s="48">
        <f ca="1">'Statistical Calculation'!O41</f>
        <v>23.904172939957206</v>
      </c>
      <c r="Q55" s="48">
        <f ca="1">'Statistical Calculation'!P41</f>
        <v>25.270980728049178</v>
      </c>
      <c r="R55" s="48">
        <f ca="1">'Statistical Calculation'!Q41</f>
        <v>23.288798722475935</v>
      </c>
      <c r="S55" s="48">
        <f ca="1">'Statistical Calculation'!R41</f>
        <v>22.693428274972053</v>
      </c>
      <c r="T55" s="48">
        <f ca="1">'Statistical Calculation'!S41</f>
        <v>20.475366021467426</v>
      </c>
      <c r="U55" s="48">
        <f ca="1">'Statistical Calculation'!T41</f>
        <v>20.519104063377743</v>
      </c>
      <c r="V55" s="48">
        <f ca="1">'Statistical Calculation'!U41</f>
        <v>21.271066914507131</v>
      </c>
      <c r="W55" s="48">
        <f ca="1">'Statistical Calculation'!V41</f>
        <v>21.994156049339484</v>
      </c>
      <c r="X55" s="48">
        <f ca="1">'Statistical Calculation'!W41</f>
        <v>22.772604339744326</v>
      </c>
      <c r="Y55" s="48">
        <f ca="1">'Statistical Calculation'!X41</f>
        <v>23.526539547624001</v>
      </c>
      <c r="Z55" s="48">
        <f ca="1">'Statistical Calculation'!Y41</f>
        <v>24.219877287890153</v>
      </c>
      <c r="AA55" s="48">
        <f ca="1">'Statistical Calculation'!Z41</f>
        <v>24.405266745408916</v>
      </c>
      <c r="AB55" s="48">
        <f ca="1">'Statistical Calculation'!AA41</f>
        <v>24.91099353734236</v>
      </c>
      <c r="AC55" s="48">
        <f ca="1">'Statistical Calculation'!AB41</f>
        <v>26</v>
      </c>
      <c r="AD55" s="48" t="e">
        <f ca="1">'Statistical Calculation'!AC41</f>
        <v>#N/A</v>
      </c>
      <c r="AE55" s="48" t="e">
        <f ca="1">'Statistical Calculation'!AD41</f>
        <v>#N/A</v>
      </c>
      <c r="AF55" s="48" t="e">
        <f ca="1">'Statistical Calculation'!AE41</f>
        <v>#N/A</v>
      </c>
      <c r="AG55" s="48" t="e">
        <f ca="1">'Statistical Calculation'!AF41</f>
        <v>#N/A</v>
      </c>
      <c r="AH55" s="48" t="e">
        <f ca="1">'Statistical Calculation'!AG41</f>
        <v>#N/A</v>
      </c>
      <c r="AI55" s="48" t="e">
        <f ca="1">'Statistical Calculation'!AH41</f>
        <v>#N/A</v>
      </c>
      <c r="AJ55" s="48" t="e">
        <f ca="1">'Statistical Calculation'!AI41</f>
        <v>#N/A</v>
      </c>
      <c r="AK55" s="48" t="e">
        <f ca="1">'Statistical Calculation'!AJ41</f>
        <v>#N/A</v>
      </c>
      <c r="AL55" s="48" t="e">
        <f ca="1">'Statistical Calculation'!AK41</f>
        <v>#N/A</v>
      </c>
      <c r="AM55" s="48" t="e">
        <f ca="1">'Statistical Calculation'!AL41</f>
        <v>#N/A</v>
      </c>
      <c r="AN55" s="48" t="e">
        <f ca="1">'Statistical Calculation'!AM41</f>
        <v>#N/A</v>
      </c>
      <c r="AO55" s="48" t="e">
        <f ca="1">'Statistical Calculation'!AN41</f>
        <v>#N/A</v>
      </c>
      <c r="AP55" s="48" t="e">
        <f ca="1">'Statistical Calculation'!AO41</f>
        <v>#N/A</v>
      </c>
      <c r="AQ55" s="48" t="e">
        <f ca="1">'Statistical Calculation'!AP41</f>
        <v>#N/A</v>
      </c>
      <c r="AR55" s="48" t="e">
        <f ca="1">'Statistical Calculation'!AQ41</f>
        <v>#N/A</v>
      </c>
      <c r="AS55" s="48" t="e">
        <f ca="1">'Statistical Calculation'!AR41</f>
        <v>#N/A</v>
      </c>
      <c r="AT55" s="48" t="e">
        <f ca="1">'Statistical Calculation'!AS41</f>
        <v>#N/A</v>
      </c>
      <c r="AU55" s="48" t="e">
        <f ca="1">'Statistical Calculation'!AT41</f>
        <v>#N/A</v>
      </c>
      <c r="AV55" s="48" t="e">
        <f ca="1">'Statistical Calculation'!AU41</f>
        <v>#N/A</v>
      </c>
      <c r="AW55" s="48" t="e">
        <f ca="1">'Statistical Calculation'!AV41</f>
        <v>#N/A</v>
      </c>
      <c r="AX55" s="48" t="e">
        <f ca="1">'Statistical Calculation'!AW41</f>
        <v>#N/A</v>
      </c>
      <c r="AY55" s="48" t="e">
        <f ca="1">'Statistical Calculation'!AX41</f>
        <v>#N/A</v>
      </c>
      <c r="AZ55" s="48" t="e">
        <f ca="1">'Statistical Calculation'!AY41</f>
        <v>#N/A</v>
      </c>
      <c r="BA55" s="48" t="e">
        <f ca="1">'Statistical Calculation'!AZ41</f>
        <v>#N/A</v>
      </c>
      <c r="BB55" s="48" t="e">
        <f ca="1">'Statistical Calculation'!BA41</f>
        <v>#N/A</v>
      </c>
      <c r="BC55" s="48" t="e">
        <f ca="1">'Statistical Calculation'!BB41</f>
        <v>#N/A</v>
      </c>
      <c r="BD55" s="82"/>
    </row>
    <row r="56" spans="2:56" s="70" customFormat="1" x14ac:dyDescent="0.2">
      <c r="B56" s="96" t="s">
        <v>70</v>
      </c>
      <c r="C56" s="48" t="e">
        <f>'Statistical Calculation'!B42</f>
        <v>#N/A</v>
      </c>
      <c r="D56" s="48">
        <f ca="1">'Statistical Calculation'!C42</f>
        <v>68.428672328352121</v>
      </c>
      <c r="E56" s="48">
        <f ca="1">'Statistical Calculation'!D42</f>
        <v>66.68418594452946</v>
      </c>
      <c r="F56" s="48">
        <f ca="1">'Statistical Calculation'!E42</f>
        <v>77.205897599896318</v>
      </c>
      <c r="G56" s="48">
        <f ca="1">'Statistical Calculation'!F42</f>
        <v>72.58206571949097</v>
      </c>
      <c r="H56" s="48">
        <f ca="1">'Statistical Calculation'!G42</f>
        <v>66.333172814716519</v>
      </c>
      <c r="I56" s="48">
        <f ca="1">'Statistical Calculation'!H42</f>
        <v>46.519589712004382</v>
      </c>
      <c r="J56" s="48">
        <f ca="1">'Statistical Calculation'!I42</f>
        <v>51.607711196136783</v>
      </c>
      <c r="K56" s="48">
        <f ca="1">'Statistical Calculation'!J42</f>
        <v>46.204075324818007</v>
      </c>
      <c r="L56" s="48">
        <f ca="1">'Statistical Calculation'!K42</f>
        <v>40.62802794333949</v>
      </c>
      <c r="M56" s="48">
        <f ca="1">'Statistical Calculation'!L42</f>
        <v>37.248044155197391</v>
      </c>
      <c r="N56" s="48">
        <f ca="1">'Statistical Calculation'!M42</f>
        <v>31.703966420686346</v>
      </c>
      <c r="O56" s="48">
        <f ca="1">'Statistical Calculation'!N42</f>
        <v>31.395870212273032</v>
      </c>
      <c r="P56" s="48">
        <f ca="1">'Statistical Calculation'!O42</f>
        <v>32.437000166928833</v>
      </c>
      <c r="Q56" s="48">
        <f ca="1">'Statistical Calculation'!P42</f>
        <v>34.260784253601699</v>
      </c>
      <c r="R56" s="48">
        <f ca="1">'Statistical Calculation'!Q42</f>
        <v>31.014476866659493</v>
      </c>
      <c r="S56" s="48">
        <f ca="1">'Statistical Calculation'!R42</f>
        <v>29.446849443302789</v>
      </c>
      <c r="T56" s="48">
        <f ca="1">'Statistical Calculation'!S42</f>
        <v>25.896648760108434</v>
      </c>
      <c r="U56" s="48">
        <f ca="1">'Statistical Calculation'!T42</f>
        <v>25.175499729119519</v>
      </c>
      <c r="V56" s="48">
        <f ca="1">'Statistical Calculation'!U42</f>
        <v>25.519109690786642</v>
      </c>
      <c r="W56" s="48">
        <f ca="1">'Statistical Calculation'!V42</f>
        <v>25.857214640876272</v>
      </c>
      <c r="X56" s="48">
        <f ca="1">'Statistical Calculation'!W42</f>
        <v>26.3290960004732</v>
      </c>
      <c r="Y56" s="48">
        <f ca="1">'Statistical Calculation'!X42</f>
        <v>26.784977117053778</v>
      </c>
      <c r="Z56" s="48">
        <f ca="1">'Statistical Calculation'!Y42</f>
        <v>27.15304053565065</v>
      </c>
      <c r="AA56" s="48">
        <f ca="1">'Statistical Calculation'!Z42</f>
        <v>26.698267745196208</v>
      </c>
      <c r="AB56" s="48">
        <f ca="1">'Statistical Calculation'!AA42</f>
        <v>26.643627749041322</v>
      </c>
      <c r="AC56" s="48">
        <f ca="1">'Statistical Calculation'!AB42</f>
        <v>26</v>
      </c>
      <c r="AD56" s="48" t="e">
        <f ca="1">'Statistical Calculation'!AC42</f>
        <v>#N/A</v>
      </c>
      <c r="AE56" s="48" t="e">
        <f ca="1">'Statistical Calculation'!AD42</f>
        <v>#N/A</v>
      </c>
      <c r="AF56" s="48" t="e">
        <f ca="1">'Statistical Calculation'!AE42</f>
        <v>#N/A</v>
      </c>
      <c r="AG56" s="48" t="e">
        <f ca="1">'Statistical Calculation'!AF42</f>
        <v>#N/A</v>
      </c>
      <c r="AH56" s="48" t="e">
        <f ca="1">'Statistical Calculation'!AG42</f>
        <v>#N/A</v>
      </c>
      <c r="AI56" s="48" t="e">
        <f ca="1">'Statistical Calculation'!AH42</f>
        <v>#N/A</v>
      </c>
      <c r="AJ56" s="48" t="e">
        <f ca="1">'Statistical Calculation'!AI42</f>
        <v>#N/A</v>
      </c>
      <c r="AK56" s="48" t="e">
        <f ca="1">'Statistical Calculation'!AJ42</f>
        <v>#N/A</v>
      </c>
      <c r="AL56" s="48" t="e">
        <f ca="1">'Statistical Calculation'!AK42</f>
        <v>#N/A</v>
      </c>
      <c r="AM56" s="48" t="e">
        <f ca="1">'Statistical Calculation'!AL42</f>
        <v>#N/A</v>
      </c>
      <c r="AN56" s="48" t="e">
        <f ca="1">'Statistical Calculation'!AM42</f>
        <v>#N/A</v>
      </c>
      <c r="AO56" s="48" t="e">
        <f ca="1">'Statistical Calculation'!AN42</f>
        <v>#N/A</v>
      </c>
      <c r="AP56" s="48" t="e">
        <f ca="1">'Statistical Calculation'!AO42</f>
        <v>#N/A</v>
      </c>
      <c r="AQ56" s="48" t="e">
        <f ca="1">'Statistical Calculation'!AP42</f>
        <v>#N/A</v>
      </c>
      <c r="AR56" s="48" t="e">
        <f ca="1">'Statistical Calculation'!AQ42</f>
        <v>#N/A</v>
      </c>
      <c r="AS56" s="48" t="e">
        <f ca="1">'Statistical Calculation'!AR42</f>
        <v>#N/A</v>
      </c>
      <c r="AT56" s="48" t="e">
        <f ca="1">'Statistical Calculation'!AS42</f>
        <v>#N/A</v>
      </c>
      <c r="AU56" s="48" t="e">
        <f ca="1">'Statistical Calculation'!AT42</f>
        <v>#N/A</v>
      </c>
      <c r="AV56" s="48" t="e">
        <f ca="1">'Statistical Calculation'!AU42</f>
        <v>#N/A</v>
      </c>
      <c r="AW56" s="48" t="e">
        <f ca="1">'Statistical Calculation'!AV42</f>
        <v>#N/A</v>
      </c>
      <c r="AX56" s="48" t="e">
        <f ca="1">'Statistical Calculation'!AW42</f>
        <v>#N/A</v>
      </c>
      <c r="AY56" s="48" t="e">
        <f ca="1">'Statistical Calculation'!AX42</f>
        <v>#N/A</v>
      </c>
      <c r="AZ56" s="48" t="e">
        <f ca="1">'Statistical Calculation'!AY42</f>
        <v>#N/A</v>
      </c>
      <c r="BA56" s="48" t="e">
        <f ca="1">'Statistical Calculation'!AZ42</f>
        <v>#N/A</v>
      </c>
      <c r="BB56" s="48" t="e">
        <f ca="1">'Statistical Calculation'!BA42</f>
        <v>#N/A</v>
      </c>
      <c r="BC56" s="48" t="e">
        <f ca="1">'Statistical Calculation'!BB32</f>
        <v>#N/A</v>
      </c>
      <c r="BD56" s="82"/>
    </row>
    <row r="57" spans="2:56" x14ac:dyDescent="0.2">
      <c r="B57" s="87"/>
      <c r="C57" s="24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25"/>
    </row>
    <row r="58" spans="2:56" x14ac:dyDescent="0.2">
      <c r="B58" s="88" t="s">
        <v>72</v>
      </c>
      <c r="C58" s="48">
        <f>IF(ISBLANK('Project Data'!$E$19),#N/A,('Project Data'!$E$19))</f>
        <v>21</v>
      </c>
      <c r="D58" s="48">
        <f>IF(ISBLANK('Project Data'!$E$19),#N/A,('Project Data'!$E$19))</f>
        <v>21</v>
      </c>
      <c r="E58" s="48">
        <f>IF(ISBLANK('Project Data'!$E$19),#N/A,('Project Data'!$E$19))</f>
        <v>21</v>
      </c>
      <c r="F58" s="48">
        <f>IF(ISBLANK('Project Data'!$E$19),#N/A,('Project Data'!$E$19))</f>
        <v>21</v>
      </c>
      <c r="G58" s="48">
        <f>IF(ISBLANK('Project Data'!$E$19),#N/A,('Project Data'!$E$19))</f>
        <v>21</v>
      </c>
      <c r="H58" s="48">
        <f>IF(ISBLANK('Project Data'!$E$19),#N/A,('Project Data'!$E$19))</f>
        <v>21</v>
      </c>
      <c r="I58" s="48">
        <f>IF(ISBLANK('Project Data'!$E$19),#N/A,('Project Data'!$E$19))</f>
        <v>21</v>
      </c>
      <c r="J58" s="48">
        <f>IF(ISBLANK('Project Data'!$E$19),#N/A,('Project Data'!$E$19))</f>
        <v>21</v>
      </c>
      <c r="K58" s="48">
        <f>IF(ISBLANK('Project Data'!$E$19),#N/A,('Project Data'!$E$19))</f>
        <v>21</v>
      </c>
      <c r="L58" s="48">
        <f>IF(ISBLANK('Project Data'!$E$19),#N/A,('Project Data'!$E$19))</f>
        <v>21</v>
      </c>
      <c r="M58" s="48">
        <f>IF(ISBLANK('Project Data'!$E$19),#N/A,('Project Data'!$E$19))</f>
        <v>21</v>
      </c>
      <c r="N58" s="48">
        <f>IF(ISBLANK('Project Data'!$E$19),#N/A,('Project Data'!$E$19))</f>
        <v>21</v>
      </c>
      <c r="O58" s="48">
        <f>IF(ISBLANK('Project Data'!$E$19),#N/A,('Project Data'!$E$19))</f>
        <v>21</v>
      </c>
      <c r="P58" s="48">
        <f>IF(ISBLANK('Project Data'!$E$19),#N/A,('Project Data'!$E$19))</f>
        <v>21</v>
      </c>
      <c r="Q58" s="48">
        <f>IF(ISBLANK('Project Data'!$E$19),#N/A,('Project Data'!$E$19))</f>
        <v>21</v>
      </c>
      <c r="R58" s="48">
        <f>IF(ISBLANK('Project Data'!$E$19),#N/A,('Project Data'!$E$19))</f>
        <v>21</v>
      </c>
      <c r="S58" s="48">
        <f>IF(ISBLANK('Project Data'!$E$19),#N/A,('Project Data'!$E$19))</f>
        <v>21</v>
      </c>
      <c r="T58" s="48">
        <f>IF(ISBLANK('Project Data'!$E$19),#N/A,('Project Data'!$E$19))</f>
        <v>21</v>
      </c>
      <c r="U58" s="48">
        <f>IF(ISBLANK('Project Data'!$E$19),#N/A,('Project Data'!$E$19))</f>
        <v>21</v>
      </c>
      <c r="V58" s="48">
        <f>IF(ISBLANK('Project Data'!$E$19),#N/A,('Project Data'!$E$19))</f>
        <v>21</v>
      </c>
      <c r="W58" s="48">
        <f>IF(ISBLANK('Project Data'!$E$19),#N/A,('Project Data'!$E$19))</f>
        <v>21</v>
      </c>
      <c r="X58" s="48">
        <f>IF(ISBLANK('Project Data'!$E$19),#N/A,('Project Data'!$E$19))</f>
        <v>21</v>
      </c>
      <c r="Y58" s="48">
        <f>IF(ISBLANK('Project Data'!$E$19),#N/A,('Project Data'!$E$19))</f>
        <v>21</v>
      </c>
      <c r="Z58" s="48">
        <f>IF(ISBLANK('Project Data'!$E$19),#N/A,('Project Data'!$E$19))</f>
        <v>21</v>
      </c>
      <c r="AA58" s="48">
        <f>IF(ISBLANK('Project Data'!$E$19),#N/A,('Project Data'!$E$19))</f>
        <v>21</v>
      </c>
      <c r="AB58" s="48">
        <f>IF(ISBLANK('Project Data'!$E$19),#N/A,('Project Data'!$E$19))</f>
        <v>21</v>
      </c>
      <c r="AC58" s="48">
        <f>IF(ISBLANK('Project Data'!$E$19),#N/A,('Project Data'!$E$19))</f>
        <v>21</v>
      </c>
      <c r="AD58" s="48">
        <f>IF(ISBLANK('Project Data'!$E$19),#N/A,('Project Data'!$E$19))</f>
        <v>21</v>
      </c>
      <c r="AE58" s="48">
        <f>IF(ISBLANK('Project Data'!$E$19),#N/A,('Project Data'!$E$19))</f>
        <v>21</v>
      </c>
      <c r="AF58" s="48">
        <f>IF(ISBLANK('Project Data'!$E$19),#N/A,('Project Data'!$E$19))</f>
        <v>21</v>
      </c>
      <c r="AG58" s="48">
        <f>IF(ISBLANK('Project Data'!$E$19),#N/A,('Project Data'!$E$19))</f>
        <v>21</v>
      </c>
      <c r="AH58" s="48">
        <f>IF(ISBLANK('Project Data'!$E$19),#N/A,('Project Data'!$E$19))</f>
        <v>21</v>
      </c>
      <c r="AI58" s="48">
        <f>IF(ISBLANK('Project Data'!$E$19),#N/A,('Project Data'!$E$19))</f>
        <v>21</v>
      </c>
      <c r="AJ58" s="48">
        <f>IF(ISBLANK('Project Data'!$E$19),#N/A,('Project Data'!$E$19))</f>
        <v>21</v>
      </c>
      <c r="AK58" s="48">
        <f>IF(ISBLANK('Project Data'!$E$19),#N/A,('Project Data'!$E$19))</f>
        <v>21</v>
      </c>
      <c r="AL58" s="48">
        <f>IF(ISBLANK('Project Data'!$E$19),#N/A,('Project Data'!$E$19))</f>
        <v>21</v>
      </c>
      <c r="AM58" s="48">
        <f>IF(ISBLANK('Project Data'!$E$19),#N/A,('Project Data'!$E$19))</f>
        <v>21</v>
      </c>
      <c r="AN58" s="48">
        <f>IF(ISBLANK('Project Data'!$E$19),#N/A,('Project Data'!$E$19))</f>
        <v>21</v>
      </c>
      <c r="AO58" s="48">
        <f>IF(ISBLANK('Project Data'!$E$19),#N/A,('Project Data'!$E$19))</f>
        <v>21</v>
      </c>
      <c r="AP58" s="48">
        <f>IF(ISBLANK('Project Data'!$E$19),#N/A,('Project Data'!$E$19))</f>
        <v>21</v>
      </c>
      <c r="AQ58" s="48">
        <f>IF(ISBLANK('Project Data'!$E$19),#N/A,('Project Data'!$E$19))</f>
        <v>21</v>
      </c>
      <c r="AR58" s="48">
        <f>IF(ISBLANK('Project Data'!$E$19),#N/A,('Project Data'!$E$19))</f>
        <v>21</v>
      </c>
      <c r="AS58" s="48">
        <f>IF(ISBLANK('Project Data'!$E$19),#N/A,('Project Data'!$E$19))</f>
        <v>21</v>
      </c>
      <c r="AT58" s="48">
        <f>IF(ISBLANK('Project Data'!$E$19),#N/A,('Project Data'!$E$19))</f>
        <v>21</v>
      </c>
      <c r="AU58" s="48">
        <f>IF(ISBLANK('Project Data'!$E$19),#N/A,('Project Data'!$E$19))</f>
        <v>21</v>
      </c>
      <c r="AV58" s="48">
        <f>IF(ISBLANK('Project Data'!$E$19),#N/A,('Project Data'!$E$19))</f>
        <v>21</v>
      </c>
      <c r="AW58" s="48">
        <f>IF(ISBLANK('Project Data'!$E$19),#N/A,('Project Data'!$E$19))</f>
        <v>21</v>
      </c>
      <c r="AX58" s="48">
        <f>IF(ISBLANK('Project Data'!$E$19),#N/A,('Project Data'!$E$19))</f>
        <v>21</v>
      </c>
      <c r="AY58" s="48">
        <f>IF(ISBLANK('Project Data'!$E$19),#N/A,('Project Data'!$E$19))</f>
        <v>21</v>
      </c>
      <c r="AZ58" s="48">
        <f>IF(ISBLANK('Project Data'!$E$19),#N/A,('Project Data'!$E$19))</f>
        <v>21</v>
      </c>
      <c r="BA58" s="48">
        <f>IF(ISBLANK('Project Data'!$E$19),#N/A,('Project Data'!$E$19))</f>
        <v>21</v>
      </c>
      <c r="BB58" s="48">
        <f>IF(ISBLANK('Project Data'!$E$19),#N/A,('Project Data'!$E$19))</f>
        <v>21</v>
      </c>
      <c r="BC58" s="48">
        <f>IF(ISBLANK('Project Data'!$E$19),#N/A,('Project Data'!$E$19))</f>
        <v>21</v>
      </c>
      <c r="BD58" s="25"/>
    </row>
    <row r="59" spans="2:56" s="68" customFormat="1" x14ac:dyDescent="0.2">
      <c r="B59" s="88" t="s">
        <v>51</v>
      </c>
      <c r="C59" s="48">
        <f>'Project Data'!$E$28</f>
        <v>26</v>
      </c>
      <c r="D59" s="48">
        <f>'Project Data'!$E$28</f>
        <v>26</v>
      </c>
      <c r="E59" s="48">
        <f>'Project Data'!$E$28</f>
        <v>26</v>
      </c>
      <c r="F59" s="48">
        <f>'Project Data'!$E$28</f>
        <v>26</v>
      </c>
      <c r="G59" s="48">
        <f>'Project Data'!$E$28</f>
        <v>26</v>
      </c>
      <c r="H59" s="48">
        <f>'Project Data'!$E$28</f>
        <v>26</v>
      </c>
      <c r="I59" s="48">
        <f>'Project Data'!$E$28</f>
        <v>26</v>
      </c>
      <c r="J59" s="48">
        <f>'Project Data'!$E$28</f>
        <v>26</v>
      </c>
      <c r="K59" s="48">
        <f>'Project Data'!$E$28</f>
        <v>26</v>
      </c>
      <c r="L59" s="48">
        <f>'Project Data'!$E$28</f>
        <v>26</v>
      </c>
      <c r="M59" s="48">
        <f>'Project Data'!$E$28</f>
        <v>26</v>
      </c>
      <c r="N59" s="48">
        <f>'Project Data'!$E$28</f>
        <v>26</v>
      </c>
      <c r="O59" s="48">
        <f>'Project Data'!$E$28</f>
        <v>26</v>
      </c>
      <c r="P59" s="48">
        <f>'Project Data'!$E$28</f>
        <v>26</v>
      </c>
      <c r="Q59" s="48">
        <f>'Project Data'!$E$28</f>
        <v>26</v>
      </c>
      <c r="R59" s="48">
        <f>'Project Data'!$E$28</f>
        <v>26</v>
      </c>
      <c r="S59" s="48">
        <f>'Project Data'!$E$28</f>
        <v>26</v>
      </c>
      <c r="T59" s="48">
        <f>'Project Data'!$E$28</f>
        <v>26</v>
      </c>
      <c r="U59" s="48">
        <f>'Project Data'!$E$28</f>
        <v>26</v>
      </c>
      <c r="V59" s="48">
        <f>'Project Data'!$E$28</f>
        <v>26</v>
      </c>
      <c r="W59" s="48">
        <f>'Project Data'!$E$28</f>
        <v>26</v>
      </c>
      <c r="X59" s="48">
        <f>'Project Data'!$E$28</f>
        <v>26</v>
      </c>
      <c r="Y59" s="48">
        <f>'Project Data'!$E$28</f>
        <v>26</v>
      </c>
      <c r="Z59" s="48">
        <f>'Project Data'!$E$28</f>
        <v>26</v>
      </c>
      <c r="AA59" s="48">
        <f>'Project Data'!$E$28</f>
        <v>26</v>
      </c>
      <c r="AB59" s="48">
        <f>'Project Data'!$E$28</f>
        <v>26</v>
      </c>
      <c r="AC59" s="48">
        <f>'Project Data'!$E$28</f>
        <v>26</v>
      </c>
      <c r="AD59" s="48">
        <f>'Project Data'!$E$28</f>
        <v>26</v>
      </c>
      <c r="AE59" s="48">
        <f>'Project Data'!$E$28</f>
        <v>26</v>
      </c>
      <c r="AF59" s="48">
        <f>'Project Data'!$E$28</f>
        <v>26</v>
      </c>
      <c r="AG59" s="48">
        <f>'Project Data'!$E$28</f>
        <v>26</v>
      </c>
      <c r="AH59" s="48">
        <f>'Project Data'!$E$28</f>
        <v>26</v>
      </c>
      <c r="AI59" s="48">
        <f>'Project Data'!$E$28</f>
        <v>26</v>
      </c>
      <c r="AJ59" s="48">
        <f>'Project Data'!$E$28</f>
        <v>26</v>
      </c>
      <c r="AK59" s="48">
        <f>'Project Data'!$E$28</f>
        <v>26</v>
      </c>
      <c r="AL59" s="48">
        <f>'Project Data'!$E$28</f>
        <v>26</v>
      </c>
      <c r="AM59" s="48">
        <f>'Project Data'!$E$28</f>
        <v>26</v>
      </c>
      <c r="AN59" s="48">
        <f>'Project Data'!$E$28</f>
        <v>26</v>
      </c>
      <c r="AO59" s="48">
        <f>'Project Data'!$E$28</f>
        <v>26</v>
      </c>
      <c r="AP59" s="48">
        <f>'Project Data'!$E$28</f>
        <v>26</v>
      </c>
      <c r="AQ59" s="48">
        <f>'Project Data'!$E$28</f>
        <v>26</v>
      </c>
      <c r="AR59" s="48">
        <f>'Project Data'!$E$28</f>
        <v>26</v>
      </c>
      <c r="AS59" s="48">
        <f>'Project Data'!$E$28</f>
        <v>26</v>
      </c>
      <c r="AT59" s="48">
        <f>'Project Data'!$E$28</f>
        <v>26</v>
      </c>
      <c r="AU59" s="48">
        <f>'Project Data'!$E$28</f>
        <v>26</v>
      </c>
      <c r="AV59" s="48">
        <f>'Project Data'!$E$28</f>
        <v>26</v>
      </c>
      <c r="AW59" s="48">
        <f>'Project Data'!$E$28</f>
        <v>26</v>
      </c>
      <c r="AX59" s="48">
        <f>'Project Data'!$E$28</f>
        <v>26</v>
      </c>
      <c r="AY59" s="48">
        <f>'Project Data'!$E$28</f>
        <v>26</v>
      </c>
      <c r="AZ59" s="48">
        <f>'Project Data'!$E$28</f>
        <v>26</v>
      </c>
      <c r="BA59" s="48">
        <f>'Project Data'!$E$28</f>
        <v>26</v>
      </c>
      <c r="BB59" s="48">
        <f>'Project Data'!$E$28</f>
        <v>26</v>
      </c>
      <c r="BC59" s="48">
        <f>'Project Data'!$E$28</f>
        <v>26</v>
      </c>
      <c r="BD59" s="83"/>
    </row>
    <row r="60" spans="2:56" x14ac:dyDescent="0.2">
      <c r="B60" s="5"/>
      <c r="C60" s="24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25"/>
    </row>
    <row r="61" spans="2:56" ht="13.5" thickBot="1" x14ac:dyDescent="0.25"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4"/>
    </row>
    <row r="63" spans="2:56" ht="15.75" x14ac:dyDescent="0.25">
      <c r="B63" s="18" t="s">
        <v>62</v>
      </c>
    </row>
    <row r="64" spans="2:56" ht="15.75" x14ac:dyDescent="0.25">
      <c r="B64" s="18" t="s">
        <v>14</v>
      </c>
    </row>
  </sheetData>
  <mergeCells count="3">
    <mergeCell ref="B3:BD3"/>
    <mergeCell ref="B4:BD4"/>
    <mergeCell ref="B5:BD5"/>
  </mergeCells>
  <phoneticPr fontId="0" type="noConversion"/>
  <conditionalFormatting sqref="C51:BC52 C54:BC56 C58:BC59">
    <cfRule type="expression" dxfId="3" priority="1" stopIfTrue="1">
      <formula>ISNA(C51)</formula>
    </cfRule>
  </conditionalFormatting>
  <pageMargins left="0.75" right="0.75" top="1" bottom="1" header="0.5" footer="0.5"/>
  <pageSetup paperSize="9" orientation="portrait" horizontalDpi="4294967293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11"/>
  </sheetPr>
  <dimension ref="B2:BD64"/>
  <sheetViews>
    <sheetView topLeftCell="A2" zoomScale="70" zoomScaleNormal="70" workbookViewId="0">
      <selection activeCell="I67" sqref="I67"/>
    </sheetView>
  </sheetViews>
  <sheetFormatPr defaultRowHeight="12.75" x14ac:dyDescent="0.2"/>
  <cols>
    <col min="1" max="1" width="3.85546875" customWidth="1"/>
    <col min="2" max="2" width="23.42578125" bestFit="1" customWidth="1"/>
    <col min="3" max="37" width="9.7109375" bestFit="1" customWidth="1"/>
    <col min="38" max="55" width="9.140625" hidden="1" customWidth="1"/>
    <col min="56" max="56" width="9.140625" collapsed="1"/>
  </cols>
  <sheetData>
    <row r="2" spans="2:56" ht="13.5" thickBot="1" x14ac:dyDescent="0.25"/>
    <row r="3" spans="2:56" ht="20.25" x14ac:dyDescent="0.3">
      <c r="B3" s="154" t="str">
        <f>'Project Data'!$C$9</f>
        <v>Example Project Analysis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6"/>
    </row>
    <row r="4" spans="2:56" ht="20.25" x14ac:dyDescent="0.3">
      <c r="B4" s="157" t="str">
        <f>CONCATENATE("Completion Date Forecast Using Statistical Methods ",('Project Data'!$C$10),('Project Data'!$C$11)," as at")</f>
        <v>Completion Date Forecast Using Statistical Methods  as at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9"/>
    </row>
    <row r="5" spans="2:56" ht="15.75" x14ac:dyDescent="0.25">
      <c r="B5" s="160">
        <f>'Project Data'!$C$13</f>
        <v>41457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2"/>
    </row>
    <row r="6" spans="2:56" x14ac:dyDescent="0.2"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25"/>
    </row>
    <row r="7" spans="2:56" x14ac:dyDescent="0.2"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25"/>
    </row>
    <row r="8" spans="2:56" x14ac:dyDescent="0.2">
      <c r="B8" s="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25"/>
    </row>
    <row r="9" spans="2:56" x14ac:dyDescent="0.2">
      <c r="B9" s="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25"/>
    </row>
    <row r="10" spans="2:56" x14ac:dyDescent="0.2">
      <c r="B10" s="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25"/>
    </row>
    <row r="11" spans="2:56" x14ac:dyDescent="0.2">
      <c r="B11" s="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25"/>
    </row>
    <row r="12" spans="2:56" x14ac:dyDescent="0.2"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25"/>
    </row>
    <row r="13" spans="2:56" x14ac:dyDescent="0.2"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25"/>
    </row>
    <row r="14" spans="2:56" x14ac:dyDescent="0.2">
      <c r="B14" s="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25"/>
    </row>
    <row r="15" spans="2:56" x14ac:dyDescent="0.2">
      <c r="B15" s="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25"/>
    </row>
    <row r="16" spans="2:56" x14ac:dyDescent="0.2">
      <c r="B16" s="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25"/>
    </row>
    <row r="17" spans="2:56" x14ac:dyDescent="0.2"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25"/>
    </row>
    <row r="18" spans="2:56" x14ac:dyDescent="0.2">
      <c r="B18" s="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25"/>
    </row>
    <row r="19" spans="2:56" x14ac:dyDescent="0.2">
      <c r="B19" s="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25"/>
    </row>
    <row r="20" spans="2:56" x14ac:dyDescent="0.2">
      <c r="B20" s="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25"/>
    </row>
    <row r="21" spans="2:56" x14ac:dyDescent="0.2">
      <c r="B21" s="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25"/>
    </row>
    <row r="22" spans="2:56" x14ac:dyDescent="0.2">
      <c r="B22" s="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25"/>
    </row>
    <row r="23" spans="2:56" x14ac:dyDescent="0.2">
      <c r="B23" s="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25"/>
    </row>
    <row r="24" spans="2:56" x14ac:dyDescent="0.2">
      <c r="B24" s="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25"/>
    </row>
    <row r="25" spans="2:56" x14ac:dyDescent="0.2">
      <c r="B25" s="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25"/>
    </row>
    <row r="26" spans="2:56" x14ac:dyDescent="0.2">
      <c r="B26" s="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25"/>
    </row>
    <row r="27" spans="2:56" x14ac:dyDescent="0.2">
      <c r="B27" s="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25"/>
    </row>
    <row r="28" spans="2:56" x14ac:dyDescent="0.2">
      <c r="B28" s="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25"/>
    </row>
    <row r="29" spans="2:56" x14ac:dyDescent="0.2">
      <c r="B29" s="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25"/>
    </row>
    <row r="30" spans="2:56" x14ac:dyDescent="0.2">
      <c r="B30" s="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5"/>
    </row>
    <row r="31" spans="2:56" x14ac:dyDescent="0.2">
      <c r="B31" s="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25"/>
    </row>
    <row r="32" spans="2:56" x14ac:dyDescent="0.2">
      <c r="B32" s="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25"/>
    </row>
    <row r="33" spans="2:56" x14ac:dyDescent="0.2">
      <c r="B33" s="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25"/>
    </row>
    <row r="34" spans="2:56" x14ac:dyDescent="0.2">
      <c r="B34" s="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25"/>
    </row>
    <row r="35" spans="2:56" x14ac:dyDescent="0.2">
      <c r="B35" s="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25"/>
    </row>
    <row r="36" spans="2:56" x14ac:dyDescent="0.2">
      <c r="B36" s="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25"/>
    </row>
    <row r="37" spans="2:56" x14ac:dyDescent="0.2">
      <c r="B37" s="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25"/>
    </row>
    <row r="38" spans="2:56" x14ac:dyDescent="0.2">
      <c r="B38" s="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25"/>
    </row>
    <row r="39" spans="2:56" x14ac:dyDescent="0.2">
      <c r="B39" s="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25"/>
    </row>
    <row r="40" spans="2:56" x14ac:dyDescent="0.2">
      <c r="B40" s="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25"/>
    </row>
    <row r="41" spans="2:56" x14ac:dyDescent="0.2">
      <c r="B41" s="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25"/>
    </row>
    <row r="42" spans="2:56" x14ac:dyDescent="0.2">
      <c r="B42" s="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25"/>
    </row>
    <row r="43" spans="2:56" x14ac:dyDescent="0.2">
      <c r="B43" s="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25"/>
    </row>
    <row r="44" spans="2:56" x14ac:dyDescent="0.2">
      <c r="B44" s="5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25"/>
    </row>
    <row r="45" spans="2:56" x14ac:dyDescent="0.2">
      <c r="B45" s="5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25"/>
    </row>
    <row r="46" spans="2:56" x14ac:dyDescent="0.2">
      <c r="B46" s="5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25"/>
    </row>
    <row r="47" spans="2:56" x14ac:dyDescent="0.2">
      <c r="B47" s="108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25"/>
    </row>
    <row r="48" spans="2:56" x14ac:dyDescent="0.2">
      <c r="B48" s="108" t="s">
        <v>84</v>
      </c>
      <c r="C48" s="110">
        <f>IF('Project Data'!$E$5 = "W", 'Project Data'!$E$18, 'Project Data'!$E$18 -1)</f>
        <v>41274</v>
      </c>
      <c r="D48" s="114">
        <f>IF('Project Data'!$E$5="W",C48+7,IF('Project Data'!$E$5="M",DATE(YEAR(C48),MONTH(C48)+2,0)))</f>
        <v>41305</v>
      </c>
      <c r="E48" s="114">
        <f>IF('Project Data'!$E$5="W",D48+7,IF('Project Data'!$E$5="M",DATE(YEAR(D48),MONTH(D48)+2,0)))</f>
        <v>41333</v>
      </c>
      <c r="F48" s="114">
        <f>IF('Project Data'!$E$5="W",E48+7,IF('Project Data'!$E$5="M",DATE(YEAR(E48),MONTH(E48)+2,0)))</f>
        <v>41364</v>
      </c>
      <c r="G48" s="114">
        <f>IF('Project Data'!$E$5="W",F48+7,IF('Project Data'!$E$5="M",DATE(YEAR(F48),MONTH(F48)+2,0)))</f>
        <v>41394</v>
      </c>
      <c r="H48" s="114">
        <f>IF('Project Data'!$E$5="W",G48+7,IF('Project Data'!$E$5="M",DATE(YEAR(G48),MONTH(G48)+2,0)))</f>
        <v>41425</v>
      </c>
      <c r="I48" s="114">
        <f>IF('Project Data'!$E$5="W",H48+7,IF('Project Data'!$E$5="M",DATE(YEAR(H48),MONTH(H48)+2,0)))</f>
        <v>41455</v>
      </c>
      <c r="J48" s="114">
        <f>IF('Project Data'!$E$5="W",I48+7,IF('Project Data'!$E$5="M",DATE(YEAR(I48),MONTH(I48)+2,0)))</f>
        <v>41486</v>
      </c>
      <c r="K48" s="114">
        <f>IF('Project Data'!$E$5="W",J48+7,IF('Project Data'!$E$5="M",DATE(YEAR(J48),MONTH(J48)+2,0)))</f>
        <v>41517</v>
      </c>
      <c r="L48" s="114">
        <f>IF('Project Data'!$E$5="W",K48+7,IF('Project Data'!$E$5="M",DATE(YEAR(K48),MONTH(K48)+2,0)))</f>
        <v>41547</v>
      </c>
      <c r="M48" s="114">
        <f>IF('Project Data'!$E$5="W",L48+7,IF('Project Data'!$E$5="M",DATE(YEAR(L48),MONTH(L48)+2,0)))</f>
        <v>41578</v>
      </c>
      <c r="N48" s="114">
        <f>IF('Project Data'!$E$5="W",M48+7,IF('Project Data'!$E$5="M",DATE(YEAR(M48),MONTH(M48)+2,0)))</f>
        <v>41608</v>
      </c>
      <c r="O48" s="114">
        <f>IF('Project Data'!$E$5="W",N48+7,IF('Project Data'!$E$5="M",DATE(YEAR(N48),MONTH(N48)+2,0)))</f>
        <v>41639</v>
      </c>
      <c r="P48" s="114">
        <f>IF('Project Data'!$E$5="W",O48+7,IF('Project Data'!$E$5="M",DATE(YEAR(O48),MONTH(O48)+2,0)))</f>
        <v>41670</v>
      </c>
      <c r="Q48" s="114">
        <f>IF('Project Data'!$E$5="W",P48+7,IF('Project Data'!$E$5="M",DATE(YEAR(P48),MONTH(P48)+2,0)))</f>
        <v>41698</v>
      </c>
      <c r="R48" s="114">
        <f>IF('Project Data'!$E$5="W",Q48+7,IF('Project Data'!$E$5="M",DATE(YEAR(Q48),MONTH(Q48)+2,0)))</f>
        <v>41729</v>
      </c>
      <c r="S48" s="114">
        <f>IF('Project Data'!$E$5="W",R48+7,IF('Project Data'!$E$5="M",DATE(YEAR(R48),MONTH(R48)+2,0)))</f>
        <v>41759</v>
      </c>
      <c r="T48" s="114">
        <f>IF('Project Data'!$E$5="W",S48+7,IF('Project Data'!$E$5="M",DATE(YEAR(S48),MONTH(S48)+2,0)))</f>
        <v>41790</v>
      </c>
      <c r="U48" s="114">
        <f>IF('Project Data'!$E$5="W",T48+7,IF('Project Data'!$E$5="M",DATE(YEAR(T48),MONTH(T48)+2,0)))</f>
        <v>41820</v>
      </c>
      <c r="V48" s="114">
        <f>IF('Project Data'!$E$5="W",U48+7,IF('Project Data'!$E$5="M",DATE(YEAR(U48),MONTH(U48)+2,0)))</f>
        <v>41851</v>
      </c>
      <c r="W48" s="114">
        <f>IF('Project Data'!$E$5="W",V48+7,IF('Project Data'!$E$5="M",DATE(YEAR(V48),MONTH(V48)+2,0)))</f>
        <v>41882</v>
      </c>
      <c r="X48" s="114">
        <f>IF('Project Data'!$E$5="W",W48+7,IF('Project Data'!$E$5="M",DATE(YEAR(W48),MONTH(W48)+2,0)))</f>
        <v>41912</v>
      </c>
      <c r="Y48" s="114">
        <f>IF('Project Data'!$E$5="W",X48+7,IF('Project Data'!$E$5="M",DATE(YEAR(X48),MONTH(X48)+2,0)))</f>
        <v>41943</v>
      </c>
      <c r="Z48" s="114">
        <f>IF('Project Data'!$E$5="W",Y48+7,IF('Project Data'!$E$5="M",DATE(YEAR(Y48),MONTH(Y48)+2,0)))</f>
        <v>41973</v>
      </c>
      <c r="AA48" s="114">
        <f>IF('Project Data'!$E$5="W",Z48+7,IF('Project Data'!$E$5="M",DATE(YEAR(Z48),MONTH(Z48)+2,0)))</f>
        <v>42004</v>
      </c>
      <c r="AB48" s="114">
        <f>IF('Project Data'!$E$5="W",AA48+7,IF('Project Data'!$E$5="M",DATE(YEAR(AA48),MONTH(AA48)+2,0)))</f>
        <v>42035</v>
      </c>
      <c r="AC48" s="114">
        <f>IF('Project Data'!$E$5="W",AB48+7,IF('Project Data'!$E$5="M",DATE(YEAR(AB48),MONTH(AB48)+2,0)))</f>
        <v>42063</v>
      </c>
      <c r="AD48" s="114">
        <f>IF('Project Data'!$E$5="W",AC48+7,IF('Project Data'!$E$5="M",DATE(YEAR(AC48),MONTH(AC48)+2,0)))</f>
        <v>42094</v>
      </c>
      <c r="AE48" s="114">
        <f>IF('Project Data'!$E$5="W",AD48+7,IF('Project Data'!$E$5="M",DATE(YEAR(AD48),MONTH(AD48)+2,0)))</f>
        <v>42124</v>
      </c>
      <c r="AF48" s="114">
        <f>IF('Project Data'!$E$5="W",AE48+7,IF('Project Data'!$E$5="M",DATE(YEAR(AE48),MONTH(AE48)+2,0)))</f>
        <v>42155</v>
      </c>
      <c r="AG48" s="114">
        <f>IF('Project Data'!$E$5="W",AF48+7,IF('Project Data'!$E$5="M",DATE(YEAR(AF48),MONTH(AF48)+2,0)))</f>
        <v>42185</v>
      </c>
      <c r="AH48" s="114">
        <f>IF('Project Data'!$E$5="W",AG48+7,IF('Project Data'!$E$5="M",DATE(YEAR(AG48),MONTH(AG48)+2,0)))</f>
        <v>42216</v>
      </c>
      <c r="AI48" s="114">
        <f>IF('Project Data'!$E$5="W",AH48+7,IF('Project Data'!$E$5="M",DATE(YEAR(AH48),MONTH(AH48)+2,0)))</f>
        <v>42247</v>
      </c>
      <c r="AJ48" s="114">
        <f>IF('Project Data'!$E$5="W",AI48+7,IF('Project Data'!$E$5="M",DATE(YEAR(AI48),MONTH(AI48)+2,0)))</f>
        <v>42277</v>
      </c>
      <c r="AK48" s="114">
        <f>IF('Project Data'!$E$5="W",AJ48+7,IF('Project Data'!$E$5="M",DATE(YEAR(AJ48),MONTH(AJ48)+2,0)))</f>
        <v>42308</v>
      </c>
      <c r="AL48" s="114">
        <f>IF('Project Data'!$E$5="W",AK48+7,IF('Project Data'!$E$5="M",DATE(YEAR(AK48),MONTH(AK48)+2,0)))</f>
        <v>42338</v>
      </c>
      <c r="AM48" s="114">
        <f>IF('Project Data'!$E$5="W",AL48+7,IF('Project Data'!$E$5="M",DATE(YEAR(AL48),MONTH(AL48)+2,0)))</f>
        <v>42369</v>
      </c>
      <c r="AN48" s="114">
        <f>IF('Project Data'!$E$5="W",AM48+7,IF('Project Data'!$E$5="M",DATE(YEAR(AM48),MONTH(AM48)+2,0)))</f>
        <v>42400</v>
      </c>
      <c r="AO48" s="114">
        <f>IF('Project Data'!$E$5="W",AN48+7,IF('Project Data'!$E$5="M",DATE(YEAR(AN48),MONTH(AN48)+2,0)))</f>
        <v>42429</v>
      </c>
      <c r="AP48" s="114">
        <f>IF('Project Data'!$E$5="W",AO48+7,IF('Project Data'!$E$5="M",DATE(YEAR(AO48),MONTH(AO48)+2,0)))</f>
        <v>42460</v>
      </c>
      <c r="AQ48" s="114">
        <f>IF('Project Data'!$E$5="W",AP48+7,IF('Project Data'!$E$5="M",DATE(YEAR(AP48),MONTH(AP48)+2,0)))</f>
        <v>42490</v>
      </c>
      <c r="AR48" s="114">
        <f>IF('Project Data'!$E$5="W",AQ48+7,IF('Project Data'!$E$5="M",DATE(YEAR(AQ48),MONTH(AQ48)+2,0)))</f>
        <v>42521</v>
      </c>
      <c r="AS48" s="114">
        <f>IF('Project Data'!$E$5="W",AR48+7,IF('Project Data'!$E$5="M",DATE(YEAR(AR48),MONTH(AR48)+2,0)))</f>
        <v>42551</v>
      </c>
      <c r="AT48" s="114">
        <f>IF('Project Data'!$E$5="W",AS48+7,IF('Project Data'!$E$5="M",DATE(YEAR(AS48),MONTH(AS48)+2,0)))</f>
        <v>42582</v>
      </c>
      <c r="AU48" s="114">
        <f>IF('Project Data'!$E$5="W",AT48+7,IF('Project Data'!$E$5="M",DATE(YEAR(AT48),MONTH(AT48)+2,0)))</f>
        <v>42613</v>
      </c>
      <c r="AV48" s="114">
        <f>IF('Project Data'!$E$5="W",AU48+7,IF('Project Data'!$E$5="M",DATE(YEAR(AU48),MONTH(AU48)+2,0)))</f>
        <v>42643</v>
      </c>
      <c r="AW48" s="114">
        <f>IF('Project Data'!$E$5="W",AV48+7,IF('Project Data'!$E$5="M",DATE(YEAR(AV48),MONTH(AV48)+2,0)))</f>
        <v>42674</v>
      </c>
      <c r="AX48" s="114">
        <f>IF('Project Data'!$E$5="W",AW48+7,IF('Project Data'!$E$5="M",DATE(YEAR(AW48),MONTH(AW48)+2,0)))</f>
        <v>42704</v>
      </c>
      <c r="AY48" s="114">
        <f>IF('Project Data'!$E$5="W",AX48+7,IF('Project Data'!$E$5="M",DATE(YEAR(AX48),MONTH(AX48)+2,0)))</f>
        <v>42735</v>
      </c>
      <c r="AZ48" s="114">
        <f>IF('Project Data'!$E$5="W",AY48+7,IF('Project Data'!$E$5="M",DATE(YEAR(AY48),MONTH(AY48)+2,0)))</f>
        <v>42766</v>
      </c>
      <c r="BA48" s="114">
        <f>IF('Project Data'!$E$5="W",AZ48+7,IF('Project Data'!$E$5="M",DATE(YEAR(AZ48),MONTH(AZ48)+2,0)))</f>
        <v>42794</v>
      </c>
      <c r="BB48" s="114">
        <f>IF('Project Data'!$E$5="W",BA48+7,IF('Project Data'!$E$5="M",DATE(YEAR(BA48),MONTH(BA48)+2,0)))</f>
        <v>42825</v>
      </c>
      <c r="BC48" s="114">
        <f>IF('Project Data'!$E$5="W",BB48+7,IF('Project Data'!$E$5="M",DATE(YEAR(BB48),MONTH(BB48)+2,0)))</f>
        <v>42855</v>
      </c>
      <c r="BD48" s="6"/>
    </row>
    <row r="49" spans="2:56" x14ac:dyDescent="0.2">
      <c r="B49" s="89" t="s">
        <v>16</v>
      </c>
      <c r="C49" s="85">
        <v>0</v>
      </c>
      <c r="D49" s="85">
        <f t="shared" ref="D49:AI49" si="0">C49+1</f>
        <v>1</v>
      </c>
      <c r="E49" s="85">
        <f t="shared" si="0"/>
        <v>2</v>
      </c>
      <c r="F49" s="85">
        <f t="shared" si="0"/>
        <v>3</v>
      </c>
      <c r="G49" s="85">
        <f t="shared" si="0"/>
        <v>4</v>
      </c>
      <c r="H49" s="85">
        <f t="shared" si="0"/>
        <v>5</v>
      </c>
      <c r="I49" s="85">
        <f t="shared" si="0"/>
        <v>6</v>
      </c>
      <c r="J49" s="85">
        <f t="shared" si="0"/>
        <v>7</v>
      </c>
      <c r="K49" s="85">
        <f t="shared" si="0"/>
        <v>8</v>
      </c>
      <c r="L49" s="85">
        <f t="shared" si="0"/>
        <v>9</v>
      </c>
      <c r="M49" s="85">
        <f t="shared" si="0"/>
        <v>10</v>
      </c>
      <c r="N49" s="85">
        <f t="shared" si="0"/>
        <v>11</v>
      </c>
      <c r="O49" s="85">
        <f t="shared" si="0"/>
        <v>12</v>
      </c>
      <c r="P49" s="85">
        <f t="shared" si="0"/>
        <v>13</v>
      </c>
      <c r="Q49" s="85">
        <f t="shared" si="0"/>
        <v>14</v>
      </c>
      <c r="R49" s="85">
        <f t="shared" si="0"/>
        <v>15</v>
      </c>
      <c r="S49" s="85">
        <f t="shared" si="0"/>
        <v>16</v>
      </c>
      <c r="T49" s="85">
        <f t="shared" si="0"/>
        <v>17</v>
      </c>
      <c r="U49" s="85">
        <f t="shared" si="0"/>
        <v>18</v>
      </c>
      <c r="V49" s="85">
        <f t="shared" si="0"/>
        <v>19</v>
      </c>
      <c r="W49" s="85">
        <f t="shared" si="0"/>
        <v>20</v>
      </c>
      <c r="X49" s="85">
        <f t="shared" si="0"/>
        <v>21</v>
      </c>
      <c r="Y49" s="85">
        <f t="shared" si="0"/>
        <v>22</v>
      </c>
      <c r="Z49" s="85">
        <f t="shared" si="0"/>
        <v>23</v>
      </c>
      <c r="AA49" s="85">
        <f t="shared" si="0"/>
        <v>24</v>
      </c>
      <c r="AB49" s="85">
        <f t="shared" si="0"/>
        <v>25</v>
      </c>
      <c r="AC49" s="85">
        <f t="shared" si="0"/>
        <v>26</v>
      </c>
      <c r="AD49" s="85">
        <f t="shared" si="0"/>
        <v>27</v>
      </c>
      <c r="AE49" s="85">
        <f t="shared" si="0"/>
        <v>28</v>
      </c>
      <c r="AF49" s="85">
        <f t="shared" si="0"/>
        <v>29</v>
      </c>
      <c r="AG49" s="85">
        <f t="shared" si="0"/>
        <v>30</v>
      </c>
      <c r="AH49" s="85">
        <f t="shared" si="0"/>
        <v>31</v>
      </c>
      <c r="AI49" s="85">
        <f t="shared" si="0"/>
        <v>32</v>
      </c>
      <c r="AJ49" s="85">
        <f t="shared" ref="AJ49:BC49" si="1">AI49+1</f>
        <v>33</v>
      </c>
      <c r="AK49" s="85">
        <f t="shared" si="1"/>
        <v>34</v>
      </c>
      <c r="AL49" s="85">
        <f t="shared" si="1"/>
        <v>35</v>
      </c>
      <c r="AM49" s="85">
        <f t="shared" si="1"/>
        <v>36</v>
      </c>
      <c r="AN49" s="85">
        <f t="shared" si="1"/>
        <v>37</v>
      </c>
      <c r="AO49" s="85">
        <f t="shared" si="1"/>
        <v>38</v>
      </c>
      <c r="AP49" s="85">
        <f t="shared" si="1"/>
        <v>39</v>
      </c>
      <c r="AQ49" s="85">
        <f t="shared" si="1"/>
        <v>40</v>
      </c>
      <c r="AR49" s="85">
        <f t="shared" si="1"/>
        <v>41</v>
      </c>
      <c r="AS49" s="85">
        <f t="shared" si="1"/>
        <v>42</v>
      </c>
      <c r="AT49" s="85">
        <f t="shared" si="1"/>
        <v>43</v>
      </c>
      <c r="AU49" s="85">
        <f t="shared" si="1"/>
        <v>44</v>
      </c>
      <c r="AV49" s="85">
        <f t="shared" si="1"/>
        <v>45</v>
      </c>
      <c r="AW49" s="85">
        <f t="shared" si="1"/>
        <v>46</v>
      </c>
      <c r="AX49" s="85">
        <f t="shared" si="1"/>
        <v>47</v>
      </c>
      <c r="AY49" s="85">
        <f t="shared" si="1"/>
        <v>48</v>
      </c>
      <c r="AZ49" s="85">
        <f t="shared" si="1"/>
        <v>49</v>
      </c>
      <c r="BA49" s="85">
        <f t="shared" si="1"/>
        <v>50</v>
      </c>
      <c r="BB49" s="85">
        <f t="shared" si="1"/>
        <v>51</v>
      </c>
      <c r="BC49" s="85">
        <f t="shared" si="1"/>
        <v>52</v>
      </c>
      <c r="BD49" s="25"/>
    </row>
    <row r="50" spans="2:56" x14ac:dyDescent="0.2">
      <c r="B50" s="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25"/>
    </row>
    <row r="51" spans="2:56" x14ac:dyDescent="0.2">
      <c r="B51" s="86" t="s">
        <v>67</v>
      </c>
      <c r="C51" s="50">
        <f>'Input Data Sheet'!B13</f>
        <v>0</v>
      </c>
      <c r="D51" s="50">
        <f>'Input Data Sheet'!C13</f>
        <v>2.4324204132514418E-2</v>
      </c>
      <c r="E51" s="50">
        <f>'Input Data Sheet'!D13</f>
        <v>4.9921071110213502E-2</v>
      </c>
      <c r="F51" s="50">
        <f>'Input Data Sheet'!E13</f>
        <v>6.4676652146092514E-2</v>
      </c>
      <c r="G51" s="50">
        <f>'Input Data Sheet'!F13</f>
        <v>8.9510148020347902E-2</v>
      </c>
      <c r="H51" s="50">
        <f>'Input Data Sheet'!G13</f>
        <v>0.11724048852351564</v>
      </c>
      <c r="I51" s="50">
        <f>'Input Data Sheet'!H13</f>
        <v>0.18751453450083319</v>
      </c>
      <c r="J51" s="50">
        <f>'Input Data Sheet'!I13</f>
        <v>0.19602293569016249</v>
      </c>
      <c r="K51" s="50">
        <f>'Input Data Sheet'!J13</f>
        <v>0.24309956426947368</v>
      </c>
      <c r="L51" s="50">
        <f>'Input Data Sheet'!K13</f>
        <v>0.29997481866749681</v>
      </c>
      <c r="M51" s="50">
        <f>'Input Data Sheet'!L13</f>
        <v>0.34876032215110331</v>
      </c>
      <c r="N51" s="50">
        <f>'Input Data Sheet'!M13</f>
        <v>0.38540836671724649</v>
      </c>
      <c r="O51" s="50">
        <f>'Input Data Sheet'!N13</f>
        <v>0.41912019426732378</v>
      </c>
      <c r="P51" s="50">
        <f>'Input Data Sheet'!O13</f>
        <v>0.43924288315776744</v>
      </c>
      <c r="Q51" s="50">
        <f>'Input Data Sheet'!P13</f>
        <v>0.44775723269335738</v>
      </c>
      <c r="R51" s="50">
        <f>'Input Data Sheet'!Q13</f>
        <v>0.53271689582434589</v>
      </c>
      <c r="S51" s="50">
        <f>'Input Data Sheet'!R13</f>
        <v>0.60463523466084368</v>
      </c>
      <c r="T51" s="50">
        <f>'Input Data Sheet'!S13</f>
        <v>0.69711275770147973</v>
      </c>
      <c r="U51" s="50">
        <f>'Input Data Sheet'!T13</f>
        <v>0.75199758213887236</v>
      </c>
      <c r="V51" s="50">
        <f>'Input Data Sheet'!U13</f>
        <v>0.79011458497680009</v>
      </c>
      <c r="W51" s="50">
        <f>'Input Data Sheet'!V13</f>
        <v>0.82557664260041297</v>
      </c>
      <c r="X51" s="50">
        <f>'Input Data Sheet'!W13</f>
        <v>0.85281298710936715</v>
      </c>
      <c r="Y51" s="50">
        <f>'Input Data Sheet'!X13</f>
        <v>0.87845829062090242</v>
      </c>
      <c r="Z51" s="50">
        <f>'Input Data Sheet'!Y13</f>
        <v>0.90490010602219073</v>
      </c>
      <c r="AA51" s="50">
        <f>'Input Data Sheet'!Z13</f>
        <v>0.95670510336951153</v>
      </c>
      <c r="AB51" s="50">
        <f>'Input Data Sheet'!AA13</f>
        <v>0.98662330227824491</v>
      </c>
      <c r="AC51" s="50">
        <f>'Input Data Sheet'!AB13</f>
        <v>1</v>
      </c>
      <c r="AD51" s="50" t="e">
        <f>'Input Data Sheet'!AC13</f>
        <v>#N/A</v>
      </c>
      <c r="AE51" s="50" t="e">
        <f>'Input Data Sheet'!AD13</f>
        <v>#N/A</v>
      </c>
      <c r="AF51" s="50" t="e">
        <f>'Input Data Sheet'!AE13</f>
        <v>#N/A</v>
      </c>
      <c r="AG51" s="50" t="e">
        <f>'Input Data Sheet'!AF13</f>
        <v>#N/A</v>
      </c>
      <c r="AH51" s="50" t="e">
        <f>'Input Data Sheet'!AG13</f>
        <v>#N/A</v>
      </c>
      <c r="AI51" s="50" t="e">
        <f>'Input Data Sheet'!AH13</f>
        <v>#N/A</v>
      </c>
      <c r="AJ51" s="50" t="e">
        <f>'Input Data Sheet'!AI13</f>
        <v>#N/A</v>
      </c>
      <c r="AK51" s="50" t="e">
        <f>'Input Data Sheet'!AJ13</f>
        <v>#N/A</v>
      </c>
      <c r="AL51" s="50" t="e">
        <f>'Input Data Sheet'!AK13</f>
        <v>#N/A</v>
      </c>
      <c r="AM51" s="50" t="e">
        <f>'Input Data Sheet'!AL13</f>
        <v>#N/A</v>
      </c>
      <c r="AN51" s="50" t="e">
        <f>'Input Data Sheet'!AM13</f>
        <v>#N/A</v>
      </c>
      <c r="AO51" s="50" t="e">
        <f>'Input Data Sheet'!AN13</f>
        <v>#N/A</v>
      </c>
      <c r="AP51" s="50" t="e">
        <f>'Input Data Sheet'!AO13</f>
        <v>#N/A</v>
      </c>
      <c r="AQ51" s="50" t="e">
        <f>'Input Data Sheet'!AP13</f>
        <v>#N/A</v>
      </c>
      <c r="AR51" s="50" t="e">
        <f>'Input Data Sheet'!AQ13</f>
        <v>#N/A</v>
      </c>
      <c r="AS51" s="50" t="e">
        <f>'Input Data Sheet'!AR13</f>
        <v>#N/A</v>
      </c>
      <c r="AT51" s="50" t="e">
        <f>'Input Data Sheet'!AS13</f>
        <v>#N/A</v>
      </c>
      <c r="AU51" s="50" t="e">
        <f>'Input Data Sheet'!AT13</f>
        <v>#N/A</v>
      </c>
      <c r="AV51" s="50" t="e">
        <f>'Input Data Sheet'!AU13</f>
        <v>#N/A</v>
      </c>
      <c r="AW51" s="50" t="e">
        <f>'Input Data Sheet'!AV13</f>
        <v>#N/A</v>
      </c>
      <c r="AX51" s="50" t="e">
        <f>'Input Data Sheet'!AW13</f>
        <v>#N/A</v>
      </c>
      <c r="AY51" s="50" t="e">
        <f>'Input Data Sheet'!AX13</f>
        <v>#N/A</v>
      </c>
      <c r="AZ51" s="50" t="e">
        <f>'Input Data Sheet'!AY13</f>
        <v>#N/A</v>
      </c>
      <c r="BA51" s="50" t="e">
        <f>'Input Data Sheet'!AZ13</f>
        <v>#N/A</v>
      </c>
      <c r="BB51" s="50" t="e">
        <f>'Input Data Sheet'!BA13</f>
        <v>#N/A</v>
      </c>
      <c r="BC51" s="50" t="e">
        <f>'Input Data Sheet'!BB13</f>
        <v>#N/A</v>
      </c>
      <c r="BD51" s="6"/>
    </row>
    <row r="52" spans="2:56" s="67" customFormat="1" x14ac:dyDescent="0.2">
      <c r="B52" s="86" t="s">
        <v>68</v>
      </c>
      <c r="C52" s="50">
        <f>'Input Data Sheet'!B14</f>
        <v>0</v>
      </c>
      <c r="D52" s="50">
        <f>'Input Data Sheet'!C14</f>
        <v>2.4324204132514418E-2</v>
      </c>
      <c r="E52" s="50">
        <f>'Input Data Sheet'!D14</f>
        <v>2.5596866977699084E-2</v>
      </c>
      <c r="F52" s="50">
        <f>'Input Data Sheet'!E14</f>
        <v>1.4755581035879012E-2</v>
      </c>
      <c r="G52" s="50">
        <f>'Input Data Sheet'!F14</f>
        <v>2.4833495874255387E-2</v>
      </c>
      <c r="H52" s="50">
        <f>'Input Data Sheet'!G14</f>
        <v>2.7730340503167736E-2</v>
      </c>
      <c r="I52" s="50">
        <f>'Input Data Sheet'!H14</f>
        <v>7.0274045977317554E-2</v>
      </c>
      <c r="J52" s="50">
        <f>'Input Data Sheet'!I14</f>
        <v>8.508401189329301E-3</v>
      </c>
      <c r="K52" s="50">
        <f>'Input Data Sheet'!J14</f>
        <v>4.7076628579311192E-2</v>
      </c>
      <c r="L52" s="50">
        <f>'Input Data Sheet'!K14</f>
        <v>5.6875254398023128E-2</v>
      </c>
      <c r="M52" s="50">
        <f>'Input Data Sheet'!L14</f>
        <v>4.8785503483606496E-2</v>
      </c>
      <c r="N52" s="50">
        <f>'Input Data Sheet'!M14</f>
        <v>3.6648044566143179E-2</v>
      </c>
      <c r="O52" s="50">
        <f>'Input Data Sheet'!N14</f>
        <v>3.3711827550077289E-2</v>
      </c>
      <c r="P52" s="50">
        <f>'Input Data Sheet'!O14</f>
        <v>2.0122688890443663E-2</v>
      </c>
      <c r="Q52" s="50">
        <f>'Input Data Sheet'!P14</f>
        <v>8.5143495355899379E-3</v>
      </c>
      <c r="R52" s="50">
        <f>'Input Data Sheet'!Q14</f>
        <v>8.4959663130988516E-2</v>
      </c>
      <c r="S52" s="50">
        <f>'Input Data Sheet'!R14</f>
        <v>7.1918338836497786E-2</v>
      </c>
      <c r="T52" s="50">
        <f>'Input Data Sheet'!S14</f>
        <v>9.2477523040636056E-2</v>
      </c>
      <c r="U52" s="50">
        <f>'Input Data Sheet'!T14</f>
        <v>5.4884824437392621E-2</v>
      </c>
      <c r="V52" s="50">
        <f>'Input Data Sheet'!U14</f>
        <v>3.8117002837927738E-2</v>
      </c>
      <c r="W52" s="50">
        <f>'Input Data Sheet'!V14</f>
        <v>3.5462057623612875E-2</v>
      </c>
      <c r="X52" s="50">
        <f>'Input Data Sheet'!W14</f>
        <v>2.723634450895418E-2</v>
      </c>
      <c r="Y52" s="50">
        <f>'Input Data Sheet'!X14</f>
        <v>2.5645303511535267E-2</v>
      </c>
      <c r="Z52" s="50">
        <f>'Input Data Sheet'!Y14</f>
        <v>2.6441815401288316E-2</v>
      </c>
      <c r="AA52" s="50">
        <f>'Input Data Sheet'!Z14</f>
        <v>5.1804997347320803E-2</v>
      </c>
      <c r="AB52" s="50">
        <f>'Input Data Sheet'!AA14</f>
        <v>2.9918198908733373E-2</v>
      </c>
      <c r="AC52" s="50">
        <f>'Input Data Sheet'!AB14</f>
        <v>1.3376697721755093E-2</v>
      </c>
      <c r="AD52" s="50" t="e">
        <f>'Input Data Sheet'!AC14</f>
        <v>#N/A</v>
      </c>
      <c r="AE52" s="50" t="e">
        <f>'Input Data Sheet'!AD14</f>
        <v>#N/A</v>
      </c>
      <c r="AF52" s="50" t="e">
        <f>'Input Data Sheet'!AE14</f>
        <v>#N/A</v>
      </c>
      <c r="AG52" s="50" t="e">
        <f>'Input Data Sheet'!AF14</f>
        <v>#N/A</v>
      </c>
      <c r="AH52" s="50" t="e">
        <f>'Input Data Sheet'!AG14</f>
        <v>#N/A</v>
      </c>
      <c r="AI52" s="50" t="e">
        <f>'Input Data Sheet'!AH14</f>
        <v>#N/A</v>
      </c>
      <c r="AJ52" s="50" t="e">
        <f>'Input Data Sheet'!AI14</f>
        <v>#N/A</v>
      </c>
      <c r="AK52" s="50" t="e">
        <f>'Input Data Sheet'!AJ14</f>
        <v>#N/A</v>
      </c>
      <c r="AL52" s="50" t="e">
        <f>'Input Data Sheet'!AK14</f>
        <v>#N/A</v>
      </c>
      <c r="AM52" s="50" t="e">
        <f>'Input Data Sheet'!AL14</f>
        <v>#N/A</v>
      </c>
      <c r="AN52" s="50" t="e">
        <f>'Input Data Sheet'!AM14</f>
        <v>#N/A</v>
      </c>
      <c r="AO52" s="50" t="e">
        <f>'Input Data Sheet'!AN14</f>
        <v>#N/A</v>
      </c>
      <c r="AP52" s="50" t="e">
        <f>'Input Data Sheet'!AO14</f>
        <v>#N/A</v>
      </c>
      <c r="AQ52" s="50" t="e">
        <f>'Input Data Sheet'!AP14</f>
        <v>#N/A</v>
      </c>
      <c r="AR52" s="50" t="e">
        <f>'Input Data Sheet'!AQ14</f>
        <v>#N/A</v>
      </c>
      <c r="AS52" s="50" t="e">
        <f>'Input Data Sheet'!AR14</f>
        <v>#N/A</v>
      </c>
      <c r="AT52" s="50" t="e">
        <f>'Input Data Sheet'!AS14</f>
        <v>#N/A</v>
      </c>
      <c r="AU52" s="50" t="e">
        <f>'Input Data Sheet'!AT14</f>
        <v>#N/A</v>
      </c>
      <c r="AV52" s="50" t="e">
        <f>'Input Data Sheet'!AU14</f>
        <v>#N/A</v>
      </c>
      <c r="AW52" s="50" t="e">
        <f>'Input Data Sheet'!AV14</f>
        <v>#N/A</v>
      </c>
      <c r="AX52" s="50" t="e">
        <f>'Input Data Sheet'!AW14</f>
        <v>#N/A</v>
      </c>
      <c r="AY52" s="50" t="e">
        <f>'Input Data Sheet'!AX14</f>
        <v>#N/A</v>
      </c>
      <c r="AZ52" s="50" t="e">
        <f>'Input Data Sheet'!AY14</f>
        <v>#N/A</v>
      </c>
      <c r="BA52" s="50" t="e">
        <f>'Input Data Sheet'!AZ14</f>
        <v>#N/A</v>
      </c>
      <c r="BB52" s="50" t="e">
        <f>'Input Data Sheet'!BA14</f>
        <v>#N/A</v>
      </c>
      <c r="BC52" s="50" t="e">
        <f>'Input Data Sheet'!BB14</f>
        <v>#N/A</v>
      </c>
      <c r="BD52" s="81"/>
    </row>
    <row r="53" spans="2:56" x14ac:dyDescent="0.2">
      <c r="B53" s="87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25"/>
    </row>
    <row r="54" spans="2:56" s="70" customFormat="1" x14ac:dyDescent="0.2">
      <c r="B54" s="96" t="s">
        <v>87</v>
      </c>
      <c r="C54" s="111" t="e">
        <f>'Statistical Calculation'!B40*'Project Data'!$E$6+'Project Data'!$E$18</f>
        <v>#N/A</v>
      </c>
      <c r="D54" s="111" t="e">
        <f>'Statistical Calculation'!C40*'Project Data'!$E$6+'Project Data'!$E$18</f>
        <v>#N/A</v>
      </c>
      <c r="E54" s="111">
        <f ca="1">'Statistical Calculation'!D40*'Project Data'!$E$6+'Project Data'!$E$18</f>
        <v>43654.975307114735</v>
      </c>
      <c r="F54" s="111">
        <f ca="1">'Statistical Calculation'!E40*'Project Data'!$E$6+'Project Data'!$E$18</f>
        <v>45185.260414161858</v>
      </c>
      <c r="G54" s="111">
        <f ca="1">'Statistical Calculation'!F40*'Project Data'!$E$6+'Project Data'!$E$18</f>
        <v>44327.53794376969</v>
      </c>
      <c r="H54" s="111">
        <f ca="1">'Statistical Calculation'!G40*'Project Data'!$E$6+'Project Data'!$E$18</f>
        <v>43953.989534314169</v>
      </c>
      <c r="I54" s="111">
        <f ca="1">'Statistical Calculation'!H40*'Project Data'!$E$6+'Project Data'!$E$18</f>
        <v>43576.198266693747</v>
      </c>
      <c r="J54" s="111">
        <f ca="1">'Statistical Calculation'!I40*'Project Data'!$E$6+'Project Data'!$E$18</f>
        <v>43821.605966226904</v>
      </c>
      <c r="K54" s="111">
        <f ca="1">'Statistical Calculation'!J40*'Project Data'!$E$6+'Project Data'!$E$18</f>
        <v>43469.915283261944</v>
      </c>
      <c r="L54" s="111">
        <f ca="1">'Statistical Calculation'!K40*'Project Data'!$E$6+'Project Data'!$E$18</f>
        <v>43163.871650047775</v>
      </c>
      <c r="M54" s="111">
        <f ca="1">'Statistical Calculation'!L40*'Project Data'!$E$6+'Project Data'!$E$18</f>
        <v>42949.254385065222</v>
      </c>
      <c r="N54" s="111">
        <f ca="1">'Statistical Calculation'!M40*'Project Data'!$E$6+'Project Data'!$E$18</f>
        <v>42688.449465458623</v>
      </c>
      <c r="O54" s="111">
        <f ca="1">'Statistical Calculation'!N40*'Project Data'!$E$6+'Project Data'!$E$18</f>
        <v>42614.062607534179</v>
      </c>
      <c r="P54" s="111">
        <f ca="1">'Statistical Calculation'!O40*'Project Data'!$E$6+'Project Data'!$E$18</f>
        <v>42613.95768938768</v>
      </c>
      <c r="Q54" s="111">
        <f ca="1">'Statistical Calculation'!P40*'Project Data'!$E$6+'Project Data'!$E$18</f>
        <v>42687.96600540496</v>
      </c>
      <c r="R54" s="111">
        <f ca="1">'Statistical Calculation'!Q40*'Project Data'!$E$6+'Project Data'!$E$18</f>
        <v>42531.437941419812</v>
      </c>
      <c r="S54" s="111">
        <f ca="1">'Statistical Calculation'!R40*'Project Data'!$E$6+'Project Data'!$E$18</f>
        <v>42437.34960448373</v>
      </c>
      <c r="T54" s="111">
        <f ca="1">'Statistical Calculation'!S40*'Project Data'!$E$6+'Project Data'!$E$18</f>
        <v>42271.35629389411</v>
      </c>
      <c r="U54" s="111">
        <f ca="1">'Statistical Calculation'!T40*'Project Data'!$E$6+'Project Data'!$E$18</f>
        <v>42214.630305940838</v>
      </c>
      <c r="V54" s="111">
        <f ca="1">'Statistical Calculation'!U40*'Project Data'!$E$6+'Project Data'!$E$18</f>
        <v>42206.32438278183</v>
      </c>
      <c r="W54" s="111">
        <f ca="1">'Statistical Calculation'!V40*'Project Data'!$E$6+'Project Data'!$E$18</f>
        <v>42199.730940095091</v>
      </c>
      <c r="X54" s="111">
        <f ca="1">'Statistical Calculation'!W40*'Project Data'!$E$6+'Project Data'!$E$18</f>
        <v>42201.015817772102</v>
      </c>
      <c r="Y54" s="111">
        <f ca="1">'Statistical Calculation'!X40*'Project Data'!$E$6+'Project Data'!$E$18</f>
        <v>42202.64907607012</v>
      </c>
      <c r="Z54" s="111">
        <f ca="1">'Statistical Calculation'!Y40*'Project Data'!$E$6+'Project Data'!$E$18</f>
        <v>42201.028189146673</v>
      </c>
      <c r="AA54" s="111">
        <f ca="1">'Statistical Calculation'!Z40*'Project Data'!$E$6+'Project Data'!$E$18</f>
        <v>42163.468058729748</v>
      </c>
      <c r="AB54" s="111">
        <f ca="1">'Statistical Calculation'!AA40*'Project Data'!$E$6+'Project Data'!$E$18</f>
        <v>42141.871799968874</v>
      </c>
      <c r="AC54" s="111">
        <f ca="1">'Statistical Calculation'!AB40*'Project Data'!$E$6+'Project Data'!$E$18</f>
        <v>42065.919999999998</v>
      </c>
      <c r="AD54" s="111" t="e">
        <f ca="1">'Statistical Calculation'!AC40*'Project Data'!$E$6+'Project Data'!$E$18</f>
        <v>#N/A</v>
      </c>
      <c r="AE54" s="111" t="e">
        <f ca="1">'Statistical Calculation'!AD40*'Project Data'!$E$6+'Project Data'!$E$18</f>
        <v>#N/A</v>
      </c>
      <c r="AF54" s="111" t="e">
        <f ca="1">'Statistical Calculation'!AE40*'Project Data'!$E$6+'Project Data'!$E$18</f>
        <v>#N/A</v>
      </c>
      <c r="AG54" s="111" t="e">
        <f ca="1">'Statistical Calculation'!AF40*'Project Data'!$E$6+'Project Data'!$E$18</f>
        <v>#N/A</v>
      </c>
      <c r="AH54" s="111" t="e">
        <f ca="1">'Statistical Calculation'!AG40*'Project Data'!$E$6+'Project Data'!$E$18</f>
        <v>#N/A</v>
      </c>
      <c r="AI54" s="111" t="e">
        <f ca="1">'Statistical Calculation'!AH40*'Project Data'!$E$6+'Project Data'!$E$18</f>
        <v>#N/A</v>
      </c>
      <c r="AJ54" s="111" t="e">
        <f ca="1">'Statistical Calculation'!AI40*'Project Data'!$E$6+'Project Data'!$E$18</f>
        <v>#N/A</v>
      </c>
      <c r="AK54" s="111" t="e">
        <f ca="1">'Statistical Calculation'!AJ40*'Project Data'!$E$6+'Project Data'!$E$18</f>
        <v>#N/A</v>
      </c>
      <c r="AL54" s="111" t="e">
        <f ca="1">'Statistical Calculation'!AK40*'Project Data'!$E$6+'Project Data'!$E$18</f>
        <v>#N/A</v>
      </c>
      <c r="AM54" s="111" t="e">
        <f ca="1">'Statistical Calculation'!AL40*'Project Data'!$E$6+'Project Data'!$E$18</f>
        <v>#N/A</v>
      </c>
      <c r="AN54" s="111" t="e">
        <f ca="1">'Statistical Calculation'!AM40*'Project Data'!$E$6+'Project Data'!$E$18</f>
        <v>#N/A</v>
      </c>
      <c r="AO54" s="111" t="e">
        <f ca="1">'Statistical Calculation'!AN40*'Project Data'!$E$6+'Project Data'!$E$18</f>
        <v>#N/A</v>
      </c>
      <c r="AP54" s="111" t="e">
        <f ca="1">'Statistical Calculation'!AO40*'Project Data'!$E$6+'Project Data'!$E$18</f>
        <v>#N/A</v>
      </c>
      <c r="AQ54" s="111" t="e">
        <f ca="1">'Statistical Calculation'!AP40*'Project Data'!$E$6+'Project Data'!$E$18</f>
        <v>#N/A</v>
      </c>
      <c r="AR54" s="111" t="e">
        <f ca="1">'Statistical Calculation'!AQ40*'Project Data'!$E$6+'Project Data'!$E$18</f>
        <v>#N/A</v>
      </c>
      <c r="AS54" s="111" t="e">
        <f ca="1">'Statistical Calculation'!AR40*'Project Data'!$E$6+'Project Data'!$E$18</f>
        <v>#N/A</v>
      </c>
      <c r="AT54" s="111" t="e">
        <f ca="1">'Statistical Calculation'!AS40*'Project Data'!$E$6+'Project Data'!$E$18</f>
        <v>#N/A</v>
      </c>
      <c r="AU54" s="111" t="e">
        <f ca="1">'Statistical Calculation'!AT40*'Project Data'!$E$6+'Project Data'!$E$18</f>
        <v>#N/A</v>
      </c>
      <c r="AV54" s="111" t="e">
        <f ca="1">'Statistical Calculation'!AU40*'Project Data'!$E$6+'Project Data'!$E$18</f>
        <v>#N/A</v>
      </c>
      <c r="AW54" s="111" t="e">
        <f ca="1">'Statistical Calculation'!AV40*'Project Data'!$E$6+'Project Data'!$E$18</f>
        <v>#N/A</v>
      </c>
      <c r="AX54" s="111" t="e">
        <f ca="1">'Statistical Calculation'!AW40*'Project Data'!$E$6+'Project Data'!$E$18</f>
        <v>#N/A</v>
      </c>
      <c r="AY54" s="111" t="e">
        <f ca="1">'Statistical Calculation'!AX40*'Project Data'!$E$6+'Project Data'!$E$18</f>
        <v>#N/A</v>
      </c>
      <c r="AZ54" s="111" t="e">
        <f ca="1">'Statistical Calculation'!AY40*'Project Data'!$E$6+'Project Data'!$E$18</f>
        <v>#N/A</v>
      </c>
      <c r="BA54" s="111" t="e">
        <f ca="1">'Statistical Calculation'!AZ40*'Project Data'!$E$6+'Project Data'!$E$18</f>
        <v>#N/A</v>
      </c>
      <c r="BB54" s="111" t="e">
        <f ca="1">'Statistical Calculation'!BA40*'Project Data'!$E$6+'Project Data'!$E$18</f>
        <v>#N/A</v>
      </c>
      <c r="BC54" s="111" t="e">
        <f ca="1">'Statistical Calculation'!BB40*'Project Data'!$E$6+'Project Data'!$E$18</f>
        <v>#N/A</v>
      </c>
      <c r="BD54" s="82"/>
    </row>
    <row r="55" spans="2:56" s="70" customFormat="1" x14ac:dyDescent="0.2">
      <c r="B55" s="96" t="s">
        <v>88</v>
      </c>
      <c r="C55" s="111" t="e">
        <f>'Statistical Calculation'!B41*'Project Data'!$E$6+'Project Data'!$E$18</f>
        <v>#N/A</v>
      </c>
      <c r="D55" s="111" t="e">
        <f>'Statistical Calculation'!C41*'Project Data'!$E$6+'Project Data'!$E$18</f>
        <v>#N/A</v>
      </c>
      <c r="E55" s="111">
        <f ca="1">'Statistical Calculation'!D41*'Project Data'!$E$6+'Project Data'!$E$18</f>
        <v>43003.986793220305</v>
      </c>
      <c r="F55" s="111">
        <f ca="1">'Statistical Calculation'!E41*'Project Data'!$E$6+'Project Data'!$E$18</f>
        <v>42685.631868391181</v>
      </c>
      <c r="G55" s="111">
        <f ca="1">'Statistical Calculation'!F41*'Project Data'!$E$6+'Project Data'!$E$18</f>
        <v>42872.040747116102</v>
      </c>
      <c r="H55" s="111">
        <f ca="1">'Statistical Calculation'!G41*'Project Data'!$E$6+'Project Data'!$E$18</f>
        <v>42794.878753218429</v>
      </c>
      <c r="I55" s="111">
        <f ca="1">'Statistical Calculation'!H41*'Project Data'!$E$6+'Project Data'!$E$18</f>
        <v>42145.234171353557</v>
      </c>
      <c r="J55" s="111">
        <f ca="1">'Statistical Calculation'!I41*'Project Data'!$E$6+'Project Data'!$E$18</f>
        <v>42242.800549286178</v>
      </c>
      <c r="K55" s="111">
        <f ca="1">'Statistical Calculation'!J41*'Project Data'!$E$6+'Project Data'!$E$18</f>
        <v>42175.038782088399</v>
      </c>
      <c r="L55" s="111">
        <f ca="1">'Statistical Calculation'!K41*'Project Data'!$E$6+'Project Data'!$E$18</f>
        <v>42083.662782921521</v>
      </c>
      <c r="M55" s="111">
        <f ca="1">'Statistical Calculation'!L41*'Project Data'!$E$6+'Project Data'!$E$18</f>
        <v>42041.838521682883</v>
      </c>
      <c r="N55" s="111">
        <f ca="1">'Statistical Calculation'!M41*'Project Data'!$E$6+'Project Data'!$E$18</f>
        <v>41933.05975613535</v>
      </c>
      <c r="O55" s="111">
        <f ca="1">'Statistical Calculation'!N41*'Project Data'!$E$6+'Project Data'!$E$18</f>
        <v>41956.181095645297</v>
      </c>
      <c r="P55" s="111">
        <f ca="1">'Statistical Calculation'!O41*'Project Data'!$E$6+'Project Data'!$E$18</f>
        <v>42002.1649408335</v>
      </c>
      <c r="Q55" s="111">
        <f ca="1">'Statistical Calculation'!P41*'Project Data'!$E$6+'Project Data'!$E$18</f>
        <v>42043.743233747256</v>
      </c>
      <c r="R55" s="111">
        <f ca="1">'Statistical Calculation'!Q41*'Project Data'!$E$6+'Project Data'!$E$18</f>
        <v>41983.445257137719</v>
      </c>
      <c r="S55" s="111">
        <f ca="1">'Statistical Calculation'!R41*'Project Data'!$E$6+'Project Data'!$E$18</f>
        <v>41965.334088124648</v>
      </c>
      <c r="T55" s="111">
        <f ca="1">'Statistical Calculation'!S41*'Project Data'!$E$6+'Project Data'!$E$18</f>
        <v>41897.860634373043</v>
      </c>
      <c r="U55" s="111">
        <f ca="1">'Statistical Calculation'!T41*'Project Data'!$E$6+'Project Data'!$E$18</f>
        <v>41899.191145607954</v>
      </c>
      <c r="V55" s="111">
        <f ca="1">'Statistical Calculation'!U41*'Project Data'!$E$6+'Project Data'!$E$18</f>
        <v>41922.065855539309</v>
      </c>
      <c r="W55" s="111">
        <f ca="1">'Statistical Calculation'!V41*'Project Data'!$E$6+'Project Data'!$E$18</f>
        <v>41944.062227020906</v>
      </c>
      <c r="X55" s="111">
        <f ca="1">'Statistical Calculation'!W41*'Project Data'!$E$6+'Project Data'!$E$18</f>
        <v>41967.742624015023</v>
      </c>
      <c r="Y55" s="111">
        <f ca="1">'Statistical Calculation'!X41*'Project Data'!$E$6+'Project Data'!$E$18</f>
        <v>41990.677333038722</v>
      </c>
      <c r="Z55" s="111">
        <f ca="1">'Statistical Calculation'!Y41*'Project Data'!$E$6+'Project Data'!$E$18</f>
        <v>42011.768667097618</v>
      </c>
      <c r="AA55" s="111">
        <f ca="1">'Statistical Calculation'!Z41*'Project Data'!$E$6+'Project Data'!$E$18</f>
        <v>42017.408214395342</v>
      </c>
      <c r="AB55" s="111">
        <f ca="1">'Statistical Calculation'!AA41*'Project Data'!$E$6+'Project Data'!$E$18</f>
        <v>42032.792423405954</v>
      </c>
      <c r="AC55" s="111">
        <f ca="1">'Statistical Calculation'!AB41*'Project Data'!$E$6+'Project Data'!$E$18</f>
        <v>42065.919999999998</v>
      </c>
      <c r="AD55" s="111" t="e">
        <f ca="1">'Statistical Calculation'!AC41*'Project Data'!$E$6+'Project Data'!$E$18</f>
        <v>#N/A</v>
      </c>
      <c r="AE55" s="111" t="e">
        <f ca="1">'Statistical Calculation'!AD41*'Project Data'!$E$6+'Project Data'!$E$18</f>
        <v>#N/A</v>
      </c>
      <c r="AF55" s="111" t="e">
        <f ca="1">'Statistical Calculation'!AE41*'Project Data'!$E$6+'Project Data'!$E$18</f>
        <v>#N/A</v>
      </c>
      <c r="AG55" s="111" t="e">
        <f ca="1">'Statistical Calculation'!AF41*'Project Data'!$E$6+'Project Data'!$E$18</f>
        <v>#N/A</v>
      </c>
      <c r="AH55" s="111" t="e">
        <f ca="1">'Statistical Calculation'!AG41*'Project Data'!$E$6+'Project Data'!$E$18</f>
        <v>#N/A</v>
      </c>
      <c r="AI55" s="111" t="e">
        <f ca="1">'Statistical Calculation'!AH41*'Project Data'!$E$6+'Project Data'!$E$18</f>
        <v>#N/A</v>
      </c>
      <c r="AJ55" s="111" t="e">
        <f ca="1">'Statistical Calculation'!AI41*'Project Data'!$E$6+'Project Data'!$E$18</f>
        <v>#N/A</v>
      </c>
      <c r="AK55" s="111" t="e">
        <f ca="1">'Statistical Calculation'!AJ41*'Project Data'!$E$6+'Project Data'!$E$18</f>
        <v>#N/A</v>
      </c>
      <c r="AL55" s="111" t="e">
        <f ca="1">'Statistical Calculation'!AK41*'Project Data'!$E$6+'Project Data'!$E$18</f>
        <v>#N/A</v>
      </c>
      <c r="AM55" s="111" t="e">
        <f ca="1">'Statistical Calculation'!AL41*'Project Data'!$E$6+'Project Data'!$E$18</f>
        <v>#N/A</v>
      </c>
      <c r="AN55" s="111" t="e">
        <f ca="1">'Statistical Calculation'!AM41*'Project Data'!$E$6+'Project Data'!$E$18</f>
        <v>#N/A</v>
      </c>
      <c r="AO55" s="111" t="e">
        <f ca="1">'Statistical Calculation'!AN41*'Project Data'!$E$6+'Project Data'!$E$18</f>
        <v>#N/A</v>
      </c>
      <c r="AP55" s="111" t="e">
        <f ca="1">'Statistical Calculation'!AO41*'Project Data'!$E$6+'Project Data'!$E$18</f>
        <v>#N/A</v>
      </c>
      <c r="AQ55" s="111" t="e">
        <f ca="1">'Statistical Calculation'!AP41*'Project Data'!$E$6+'Project Data'!$E$18</f>
        <v>#N/A</v>
      </c>
      <c r="AR55" s="111" t="e">
        <f ca="1">'Statistical Calculation'!AQ41*'Project Data'!$E$6+'Project Data'!$E$18</f>
        <v>#N/A</v>
      </c>
      <c r="AS55" s="111" t="e">
        <f ca="1">'Statistical Calculation'!AR41*'Project Data'!$E$6+'Project Data'!$E$18</f>
        <v>#N/A</v>
      </c>
      <c r="AT55" s="111" t="e">
        <f ca="1">'Statistical Calculation'!AS41*'Project Data'!$E$6+'Project Data'!$E$18</f>
        <v>#N/A</v>
      </c>
      <c r="AU55" s="111" t="e">
        <f ca="1">'Statistical Calculation'!AT41*'Project Data'!$E$6+'Project Data'!$E$18</f>
        <v>#N/A</v>
      </c>
      <c r="AV55" s="111" t="e">
        <f ca="1">'Statistical Calculation'!AU41*'Project Data'!$E$6+'Project Data'!$E$18</f>
        <v>#N/A</v>
      </c>
      <c r="AW55" s="111" t="e">
        <f ca="1">'Statistical Calculation'!AV41*'Project Data'!$E$6+'Project Data'!$E$18</f>
        <v>#N/A</v>
      </c>
      <c r="AX55" s="111" t="e">
        <f ca="1">'Statistical Calculation'!AW41*'Project Data'!$E$6+'Project Data'!$E$18</f>
        <v>#N/A</v>
      </c>
      <c r="AY55" s="111" t="e">
        <f ca="1">'Statistical Calculation'!AX41*'Project Data'!$E$6+'Project Data'!$E$18</f>
        <v>#N/A</v>
      </c>
      <c r="AZ55" s="111" t="e">
        <f ca="1">'Statistical Calculation'!AY41*'Project Data'!$E$6+'Project Data'!$E$18</f>
        <v>#N/A</v>
      </c>
      <c r="BA55" s="111" t="e">
        <f ca="1">'Statistical Calculation'!AZ41*'Project Data'!$E$6+'Project Data'!$E$18</f>
        <v>#N/A</v>
      </c>
      <c r="BB55" s="111" t="e">
        <f ca="1">'Statistical Calculation'!BA41*'Project Data'!$E$6+'Project Data'!$E$18</f>
        <v>#N/A</v>
      </c>
      <c r="BC55" s="111" t="e">
        <f ca="1">'Statistical Calculation'!BB41*'Project Data'!$E$6+'Project Data'!$E$18</f>
        <v>#N/A</v>
      </c>
      <c r="BD55" s="82"/>
    </row>
    <row r="56" spans="2:56" s="70" customFormat="1" x14ac:dyDescent="0.2">
      <c r="B56" s="96" t="s">
        <v>89</v>
      </c>
      <c r="C56" s="111" t="e">
        <f>'Statistical Calculation'!B42*'Project Data'!$E$6+'Project Data'!$E$18</f>
        <v>#N/A</v>
      </c>
      <c r="D56" s="111">
        <f ca="1">'Statistical Calculation'!C42*'Project Data'!$E$6+'Project Data'!$E$18</f>
        <v>43356.60021222847</v>
      </c>
      <c r="E56" s="111">
        <f ca="1">'Statistical Calculation'!D42*'Project Data'!$E$6+'Project Data'!$E$18</f>
        <v>43303.532936432588</v>
      </c>
      <c r="F56" s="111">
        <f ca="1">'Statistical Calculation'!E42*'Project Data'!$E$6+'Project Data'!$E$18</f>
        <v>43623.603404988848</v>
      </c>
      <c r="G56" s="111">
        <f ca="1">'Statistical Calculation'!F42*'Project Data'!$E$6+'Project Data'!$E$18</f>
        <v>43482.946439186919</v>
      </c>
      <c r="H56" s="111">
        <f ca="1">'Statistical Calculation'!G42*'Project Data'!$E$6+'Project Data'!$E$18</f>
        <v>43292.855117023675</v>
      </c>
      <c r="I56" s="111">
        <f ca="1">'Statistical Calculation'!H42*'Project Data'!$E$6+'Project Data'!$E$18</f>
        <v>42690.125919039172</v>
      </c>
      <c r="J56" s="111">
        <f ca="1">'Statistical Calculation'!I42*'Project Data'!$E$6+'Project Data'!$E$18</f>
        <v>42844.906574586479</v>
      </c>
      <c r="K56" s="111">
        <f ca="1">'Statistical Calculation'!J42*'Project Data'!$E$6+'Project Data'!$E$18</f>
        <v>42680.527971380965</v>
      </c>
      <c r="L56" s="111">
        <f ca="1">'Statistical Calculation'!K42*'Project Data'!$E$6+'Project Data'!$E$18</f>
        <v>42510.904610036385</v>
      </c>
      <c r="M56" s="111">
        <f ca="1">'Statistical Calculation'!L42*'Project Data'!$E$6+'Project Data'!$E$18</f>
        <v>42408.085503201102</v>
      </c>
      <c r="N56" s="111">
        <f ca="1">'Statistical Calculation'!M42*'Project Data'!$E$6+'Project Data'!$E$18</f>
        <v>42239.434658517275</v>
      </c>
      <c r="O56" s="111">
        <f ca="1">'Statistical Calculation'!N42*'Project Data'!$E$6+'Project Data'!$E$18</f>
        <v>42230.062371857348</v>
      </c>
      <c r="P56" s="111">
        <f ca="1">'Statistical Calculation'!O42*'Project Data'!$E$6+'Project Data'!$E$18</f>
        <v>42261.733545077972</v>
      </c>
      <c r="Q56" s="111">
        <f ca="1">'Statistical Calculation'!P42*'Project Data'!$E$6+'Project Data'!$E$18</f>
        <v>42317.213056994566</v>
      </c>
      <c r="R56" s="111">
        <f ca="1">'Statistical Calculation'!Q42*'Project Data'!$E$6+'Project Data'!$E$18</f>
        <v>42218.460386283783</v>
      </c>
      <c r="S56" s="111">
        <f ca="1">'Statistical Calculation'!R42*'Project Data'!$E$6+'Project Data'!$E$18</f>
        <v>42170.77316006527</v>
      </c>
      <c r="T56" s="111">
        <f ca="1">'Statistical Calculation'!S42*'Project Data'!$E$6+'Project Data'!$E$18</f>
        <v>42062.776055282498</v>
      </c>
      <c r="U56" s="111">
        <f ca="1">'Statistical Calculation'!T42*'Project Data'!$E$6+'Project Data'!$E$18</f>
        <v>42040.838701759814</v>
      </c>
      <c r="V56" s="111">
        <f ca="1">'Statistical Calculation'!U42*'Project Data'!$E$6+'Project Data'!$E$18</f>
        <v>42051.291316793729</v>
      </c>
      <c r="W56" s="111">
        <f ca="1">'Statistical Calculation'!V42*'Project Data'!$E$6+'Project Data'!$E$18</f>
        <v>42061.576469375454</v>
      </c>
      <c r="X56" s="111">
        <f ca="1">'Statistical Calculation'!W42*'Project Data'!$E$6+'Project Data'!$E$18</f>
        <v>42075.931100334397</v>
      </c>
      <c r="Y56" s="111">
        <f ca="1">'Statistical Calculation'!X42*'Project Data'!$E$6+'Project Data'!$E$18</f>
        <v>42089.799003900778</v>
      </c>
      <c r="Z56" s="111">
        <f ca="1">'Statistical Calculation'!Y42*'Project Data'!$E$6+'Project Data'!$E$18</f>
        <v>42100.995493094495</v>
      </c>
      <c r="AA56" s="111">
        <f ca="1">'Statistical Calculation'!Z42*'Project Data'!$E$6+'Project Data'!$E$18</f>
        <v>42087.161304808869</v>
      </c>
      <c r="AB56" s="111">
        <f ca="1">'Statistical Calculation'!AA42*'Project Data'!$E$6+'Project Data'!$E$18</f>
        <v>42085.499156125836</v>
      </c>
      <c r="AC56" s="111">
        <f ca="1">'Statistical Calculation'!AB42*'Project Data'!$E$6+'Project Data'!$E$18</f>
        <v>42065.919999999998</v>
      </c>
      <c r="AD56" s="111" t="e">
        <f ca="1">'Statistical Calculation'!AC42*'Project Data'!$E$6+'Project Data'!$E$18</f>
        <v>#N/A</v>
      </c>
      <c r="AE56" s="111" t="e">
        <f ca="1">'Statistical Calculation'!AD42*'Project Data'!$E$6+'Project Data'!$E$18</f>
        <v>#N/A</v>
      </c>
      <c r="AF56" s="111" t="e">
        <f ca="1">'Statistical Calculation'!AE42*'Project Data'!$E$6+'Project Data'!$E$18</f>
        <v>#N/A</v>
      </c>
      <c r="AG56" s="111" t="e">
        <f ca="1">'Statistical Calculation'!AF42*'Project Data'!$E$6+'Project Data'!$E$18</f>
        <v>#N/A</v>
      </c>
      <c r="AH56" s="111" t="e">
        <f ca="1">'Statistical Calculation'!AG42*'Project Data'!$E$6+'Project Data'!$E$18</f>
        <v>#N/A</v>
      </c>
      <c r="AI56" s="111" t="e">
        <f ca="1">'Statistical Calculation'!AH42*'Project Data'!$E$6+'Project Data'!$E$18</f>
        <v>#N/A</v>
      </c>
      <c r="AJ56" s="111" t="e">
        <f ca="1">'Statistical Calculation'!AI42*'Project Data'!$E$6+'Project Data'!$E$18</f>
        <v>#N/A</v>
      </c>
      <c r="AK56" s="111" t="e">
        <f ca="1">'Statistical Calculation'!AJ42*'Project Data'!$E$6+'Project Data'!$E$18</f>
        <v>#N/A</v>
      </c>
      <c r="AL56" s="111" t="e">
        <f ca="1">'Statistical Calculation'!AK42*'Project Data'!$E$6+'Project Data'!$E$18</f>
        <v>#N/A</v>
      </c>
      <c r="AM56" s="111" t="e">
        <f ca="1">'Statistical Calculation'!AL42*'Project Data'!$E$6+'Project Data'!$E$18</f>
        <v>#N/A</v>
      </c>
      <c r="AN56" s="111" t="e">
        <f ca="1">'Statistical Calculation'!AM42*'Project Data'!$E$6+'Project Data'!$E$18</f>
        <v>#N/A</v>
      </c>
      <c r="AO56" s="111" t="e">
        <f ca="1">'Statistical Calculation'!AN42*'Project Data'!$E$6+'Project Data'!$E$18</f>
        <v>#N/A</v>
      </c>
      <c r="AP56" s="111" t="e">
        <f ca="1">'Statistical Calculation'!AO42*'Project Data'!$E$6+'Project Data'!$E$18</f>
        <v>#N/A</v>
      </c>
      <c r="AQ56" s="111" t="e">
        <f ca="1">'Statistical Calculation'!AP42*'Project Data'!$E$6+'Project Data'!$E$18</f>
        <v>#N/A</v>
      </c>
      <c r="AR56" s="111" t="e">
        <f ca="1">'Statistical Calculation'!AQ42*'Project Data'!$E$6+'Project Data'!$E$18</f>
        <v>#N/A</v>
      </c>
      <c r="AS56" s="111" t="e">
        <f ca="1">'Statistical Calculation'!AR42*'Project Data'!$E$6+'Project Data'!$E$18</f>
        <v>#N/A</v>
      </c>
      <c r="AT56" s="111" t="e">
        <f ca="1">'Statistical Calculation'!AS42*'Project Data'!$E$6+'Project Data'!$E$18</f>
        <v>#N/A</v>
      </c>
      <c r="AU56" s="111" t="e">
        <f ca="1">'Statistical Calculation'!AT42*'Project Data'!$E$6+'Project Data'!$E$18</f>
        <v>#N/A</v>
      </c>
      <c r="AV56" s="111" t="e">
        <f ca="1">'Statistical Calculation'!AU42*'Project Data'!$E$6+'Project Data'!$E$18</f>
        <v>#N/A</v>
      </c>
      <c r="AW56" s="111" t="e">
        <f ca="1">'Statistical Calculation'!AV42*'Project Data'!$E$6+'Project Data'!$E$18</f>
        <v>#N/A</v>
      </c>
      <c r="AX56" s="111" t="e">
        <f ca="1">'Statistical Calculation'!AW42*'Project Data'!$E$6+'Project Data'!$E$18</f>
        <v>#N/A</v>
      </c>
      <c r="AY56" s="111" t="e">
        <f ca="1">'Statistical Calculation'!AX42*'Project Data'!$E$6+'Project Data'!$E$18</f>
        <v>#N/A</v>
      </c>
      <c r="AZ56" s="111" t="e">
        <f ca="1">'Statistical Calculation'!AY42*'Project Data'!$E$6+'Project Data'!$E$18</f>
        <v>#N/A</v>
      </c>
      <c r="BA56" s="111" t="e">
        <f ca="1">'Statistical Calculation'!AZ42*'Project Data'!$E$6+'Project Data'!$E$18</f>
        <v>#N/A</v>
      </c>
      <c r="BB56" s="111" t="e">
        <f ca="1">'Statistical Calculation'!BA42*'Project Data'!$E$6+'Project Data'!$E$18</f>
        <v>#N/A</v>
      </c>
      <c r="BC56" s="111" t="e">
        <f ca="1">'Statistical Calculation'!BB42*'Project Data'!$E$6+'Project Data'!$E$18</f>
        <v>#N/A</v>
      </c>
      <c r="BD56" s="82"/>
    </row>
    <row r="57" spans="2:56" x14ac:dyDescent="0.2">
      <c r="B57" s="87"/>
      <c r="C57" s="24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25"/>
    </row>
    <row r="58" spans="2:56" x14ac:dyDescent="0.2">
      <c r="B58" s="88" t="s">
        <v>85</v>
      </c>
      <c r="C58" s="111">
        <f>IF(ISBLANK('Project Data'!$E$20),#N/A,('Project Data'!$E$20))</f>
        <v>41913.82</v>
      </c>
      <c r="D58" s="111">
        <f>IF(ISBLANK('Project Data'!$E$20),#N/A,('Project Data'!$E$20))</f>
        <v>41913.82</v>
      </c>
      <c r="E58" s="111">
        <f>IF(ISBLANK('Project Data'!$E$20),#N/A,('Project Data'!$E$20))</f>
        <v>41913.82</v>
      </c>
      <c r="F58" s="111">
        <f>IF(ISBLANK('Project Data'!$E$20),#N/A,('Project Data'!$E$20))</f>
        <v>41913.82</v>
      </c>
      <c r="G58" s="111">
        <f>IF(ISBLANK('Project Data'!$E$20),#N/A,('Project Data'!$E$20))</f>
        <v>41913.82</v>
      </c>
      <c r="H58" s="111">
        <f>IF(ISBLANK('Project Data'!$E$20),#N/A,('Project Data'!$E$20))</f>
        <v>41913.82</v>
      </c>
      <c r="I58" s="111">
        <f>IF(ISBLANK('Project Data'!$E$20),#N/A,('Project Data'!$E$20))</f>
        <v>41913.82</v>
      </c>
      <c r="J58" s="111">
        <f>IF(ISBLANK('Project Data'!$E$20),#N/A,('Project Data'!$E$20))</f>
        <v>41913.82</v>
      </c>
      <c r="K58" s="111">
        <f>IF(ISBLANK('Project Data'!$E$20),#N/A,('Project Data'!$E$20))</f>
        <v>41913.82</v>
      </c>
      <c r="L58" s="111">
        <f>IF(ISBLANK('Project Data'!$E$20),#N/A,('Project Data'!$E$20))</f>
        <v>41913.82</v>
      </c>
      <c r="M58" s="111">
        <f>IF(ISBLANK('Project Data'!$E$20),#N/A,('Project Data'!$E$20))</f>
        <v>41913.82</v>
      </c>
      <c r="N58" s="111">
        <f>IF(ISBLANK('Project Data'!$E$20),#N/A,('Project Data'!$E$20))</f>
        <v>41913.82</v>
      </c>
      <c r="O58" s="111">
        <f>IF(ISBLANK('Project Data'!$E$20),#N/A,('Project Data'!$E$20))</f>
        <v>41913.82</v>
      </c>
      <c r="P58" s="111">
        <f>IF(ISBLANK('Project Data'!$E$20),#N/A,('Project Data'!$E$20))</f>
        <v>41913.82</v>
      </c>
      <c r="Q58" s="111">
        <f>IF(ISBLANK('Project Data'!$E$20),#N/A,('Project Data'!$E$20))</f>
        <v>41913.82</v>
      </c>
      <c r="R58" s="111">
        <f>IF(ISBLANK('Project Data'!$E$20),#N/A,('Project Data'!$E$20))</f>
        <v>41913.82</v>
      </c>
      <c r="S58" s="111">
        <f>IF(ISBLANK('Project Data'!$E$20),#N/A,('Project Data'!$E$20))</f>
        <v>41913.82</v>
      </c>
      <c r="T58" s="111">
        <f>IF(ISBLANK('Project Data'!$E$20),#N/A,('Project Data'!$E$20))</f>
        <v>41913.82</v>
      </c>
      <c r="U58" s="111">
        <f>IF(ISBLANK('Project Data'!$E$20),#N/A,('Project Data'!$E$20))</f>
        <v>41913.82</v>
      </c>
      <c r="V58" s="111">
        <f>IF(ISBLANK('Project Data'!$E$20),#N/A,('Project Data'!$E$20))</f>
        <v>41913.82</v>
      </c>
      <c r="W58" s="111">
        <f>IF(ISBLANK('Project Data'!$E$20),#N/A,('Project Data'!$E$20))</f>
        <v>41913.82</v>
      </c>
      <c r="X58" s="111">
        <f>IF(ISBLANK('Project Data'!$E$20),#N/A,('Project Data'!$E$20))</f>
        <v>41913.82</v>
      </c>
      <c r="Y58" s="111">
        <f>IF(ISBLANK('Project Data'!$E$20),#N/A,('Project Data'!$E$20))</f>
        <v>41913.82</v>
      </c>
      <c r="Z58" s="111">
        <f>IF(ISBLANK('Project Data'!$E$20),#N/A,('Project Data'!$E$20))</f>
        <v>41913.82</v>
      </c>
      <c r="AA58" s="111">
        <f>IF(ISBLANK('Project Data'!$E$20),#N/A,('Project Data'!$E$20))</f>
        <v>41913.82</v>
      </c>
      <c r="AB58" s="111">
        <f>IF(ISBLANK('Project Data'!$E$20),#N/A,('Project Data'!$E$20))</f>
        <v>41913.82</v>
      </c>
      <c r="AC58" s="111">
        <f>IF(ISBLANK('Project Data'!$E$20),#N/A,('Project Data'!$E$20))</f>
        <v>41913.82</v>
      </c>
      <c r="AD58" s="111">
        <f>IF(ISBLANK('Project Data'!$E$20),#N/A,('Project Data'!$E$20))</f>
        <v>41913.82</v>
      </c>
      <c r="AE58" s="111">
        <f>IF(ISBLANK('Project Data'!$E$20),#N/A,('Project Data'!$E$20))</f>
        <v>41913.82</v>
      </c>
      <c r="AF58" s="111">
        <f>IF(ISBLANK('Project Data'!$E$20),#N/A,('Project Data'!$E$20))</f>
        <v>41913.82</v>
      </c>
      <c r="AG58" s="111">
        <f>IF(ISBLANK('Project Data'!$E$20),#N/A,('Project Data'!$E$20))</f>
        <v>41913.82</v>
      </c>
      <c r="AH58" s="111">
        <f>IF(ISBLANK('Project Data'!$E$20),#N/A,('Project Data'!$E$20))</f>
        <v>41913.82</v>
      </c>
      <c r="AI58" s="111">
        <f>IF(ISBLANK('Project Data'!$E$20),#N/A,('Project Data'!$E$20))</f>
        <v>41913.82</v>
      </c>
      <c r="AJ58" s="111">
        <f>IF(ISBLANK('Project Data'!$E$20),#N/A,('Project Data'!$E$20))</f>
        <v>41913.82</v>
      </c>
      <c r="AK58" s="111">
        <f>IF(ISBLANK('Project Data'!$E$20),#N/A,('Project Data'!$E$20))</f>
        <v>41913.82</v>
      </c>
      <c r="AL58" s="111">
        <f>IF(ISBLANK('Project Data'!$E$20),#N/A,('Project Data'!$E$20))</f>
        <v>41913.82</v>
      </c>
      <c r="AM58" s="111">
        <f>IF(ISBLANK('Project Data'!$E$20),#N/A,('Project Data'!$E$20))</f>
        <v>41913.82</v>
      </c>
      <c r="AN58" s="111">
        <f>IF(ISBLANK('Project Data'!$E$20),#N/A,('Project Data'!$E$20))</f>
        <v>41913.82</v>
      </c>
      <c r="AO58" s="111">
        <f>IF(ISBLANK('Project Data'!$E$20),#N/A,('Project Data'!$E$20))</f>
        <v>41913.82</v>
      </c>
      <c r="AP58" s="111">
        <f>IF(ISBLANK('Project Data'!$E$20),#N/A,('Project Data'!$E$20))</f>
        <v>41913.82</v>
      </c>
      <c r="AQ58" s="111">
        <f>IF(ISBLANK('Project Data'!$E$20),#N/A,('Project Data'!$E$20))</f>
        <v>41913.82</v>
      </c>
      <c r="AR58" s="111">
        <f>IF(ISBLANK('Project Data'!$E$20),#N/A,('Project Data'!$E$20))</f>
        <v>41913.82</v>
      </c>
      <c r="AS58" s="111">
        <f>IF(ISBLANK('Project Data'!$E$20),#N/A,('Project Data'!$E$20))</f>
        <v>41913.82</v>
      </c>
      <c r="AT58" s="111">
        <f>IF(ISBLANK('Project Data'!$E$20),#N/A,('Project Data'!$E$20))</f>
        <v>41913.82</v>
      </c>
      <c r="AU58" s="111">
        <f>IF(ISBLANK('Project Data'!$E$20),#N/A,('Project Data'!$E$20))</f>
        <v>41913.82</v>
      </c>
      <c r="AV58" s="111">
        <f>IF(ISBLANK('Project Data'!$E$20),#N/A,('Project Data'!$E$20))</f>
        <v>41913.82</v>
      </c>
      <c r="AW58" s="111">
        <f>IF(ISBLANK('Project Data'!$E$20),#N/A,('Project Data'!$E$20))</f>
        <v>41913.82</v>
      </c>
      <c r="AX58" s="111">
        <f>IF(ISBLANK('Project Data'!$E$20),#N/A,('Project Data'!$E$20))</f>
        <v>41913.82</v>
      </c>
      <c r="AY58" s="111">
        <f>IF(ISBLANK('Project Data'!$E$20),#N/A,('Project Data'!$E$20))</f>
        <v>41913.82</v>
      </c>
      <c r="AZ58" s="111">
        <f>IF(ISBLANK('Project Data'!$E$20),#N/A,('Project Data'!$E$20))</f>
        <v>41913.82</v>
      </c>
      <c r="BA58" s="111">
        <f>IF(ISBLANK('Project Data'!$E$20),#N/A,('Project Data'!$E$20))</f>
        <v>41913.82</v>
      </c>
      <c r="BB58" s="111">
        <f>IF(ISBLANK('Project Data'!$E$20),#N/A,('Project Data'!$E$20))</f>
        <v>41913.82</v>
      </c>
      <c r="BC58" s="111">
        <f>IF(ISBLANK('Project Data'!$E$20),#N/A,('Project Data'!$E$20))</f>
        <v>41913.82</v>
      </c>
      <c r="BD58" s="25"/>
    </row>
    <row r="59" spans="2:56" s="68" customFormat="1" x14ac:dyDescent="0.2">
      <c r="B59" s="88" t="s">
        <v>86</v>
      </c>
      <c r="C59" s="111">
        <f>IF(ISBLANK('Project Data'!$E$29),#N/A,('Project Data'!$E$29))</f>
        <v>41457</v>
      </c>
      <c r="D59" s="111">
        <f>IF(ISBLANK('Project Data'!$E$29),#N/A,('Project Data'!$E$29))</f>
        <v>41457</v>
      </c>
      <c r="E59" s="111">
        <f>IF(ISBLANK('Project Data'!$E$29),#N/A,('Project Data'!$E$29))</f>
        <v>41457</v>
      </c>
      <c r="F59" s="111">
        <f>IF(ISBLANK('Project Data'!$E$29),#N/A,('Project Data'!$E$29))</f>
        <v>41457</v>
      </c>
      <c r="G59" s="111">
        <f>IF(ISBLANK('Project Data'!$E$29),#N/A,('Project Data'!$E$29))</f>
        <v>41457</v>
      </c>
      <c r="H59" s="111">
        <f>IF(ISBLANK('Project Data'!$E$29),#N/A,('Project Data'!$E$29))</f>
        <v>41457</v>
      </c>
      <c r="I59" s="111">
        <f>IF(ISBLANK('Project Data'!$E$29),#N/A,('Project Data'!$E$29))</f>
        <v>41457</v>
      </c>
      <c r="J59" s="111">
        <f>IF(ISBLANK('Project Data'!$E$29),#N/A,('Project Data'!$E$29))</f>
        <v>41457</v>
      </c>
      <c r="K59" s="111">
        <f>IF(ISBLANK('Project Data'!$E$29),#N/A,('Project Data'!$E$29))</f>
        <v>41457</v>
      </c>
      <c r="L59" s="111">
        <f>IF(ISBLANK('Project Data'!$E$29),#N/A,('Project Data'!$E$29))</f>
        <v>41457</v>
      </c>
      <c r="M59" s="111">
        <f>IF(ISBLANK('Project Data'!$E$29),#N/A,('Project Data'!$E$29))</f>
        <v>41457</v>
      </c>
      <c r="N59" s="111">
        <f>IF(ISBLANK('Project Data'!$E$29),#N/A,('Project Data'!$E$29))</f>
        <v>41457</v>
      </c>
      <c r="O59" s="111">
        <f>IF(ISBLANK('Project Data'!$E$29),#N/A,('Project Data'!$E$29))</f>
        <v>41457</v>
      </c>
      <c r="P59" s="111">
        <f>IF(ISBLANK('Project Data'!$E$29),#N/A,('Project Data'!$E$29))</f>
        <v>41457</v>
      </c>
      <c r="Q59" s="111">
        <f>IF(ISBLANK('Project Data'!$E$29),#N/A,('Project Data'!$E$29))</f>
        <v>41457</v>
      </c>
      <c r="R59" s="111">
        <f>IF(ISBLANK('Project Data'!$E$29),#N/A,('Project Data'!$E$29))</f>
        <v>41457</v>
      </c>
      <c r="S59" s="111">
        <f>IF(ISBLANK('Project Data'!$E$29),#N/A,('Project Data'!$E$29))</f>
        <v>41457</v>
      </c>
      <c r="T59" s="111">
        <f>IF(ISBLANK('Project Data'!$E$29),#N/A,('Project Data'!$E$29))</f>
        <v>41457</v>
      </c>
      <c r="U59" s="111">
        <f>IF(ISBLANK('Project Data'!$E$29),#N/A,('Project Data'!$E$29))</f>
        <v>41457</v>
      </c>
      <c r="V59" s="111">
        <f>IF(ISBLANK('Project Data'!$E$29),#N/A,('Project Data'!$E$29))</f>
        <v>41457</v>
      </c>
      <c r="W59" s="111">
        <f>IF(ISBLANK('Project Data'!$E$29),#N/A,('Project Data'!$E$29))</f>
        <v>41457</v>
      </c>
      <c r="X59" s="111">
        <f>IF(ISBLANK('Project Data'!$E$29),#N/A,('Project Data'!$E$29))</f>
        <v>41457</v>
      </c>
      <c r="Y59" s="111">
        <f>IF(ISBLANK('Project Data'!$E$29),#N/A,('Project Data'!$E$29))</f>
        <v>41457</v>
      </c>
      <c r="Z59" s="111">
        <f>IF(ISBLANK('Project Data'!$E$29),#N/A,('Project Data'!$E$29))</f>
        <v>41457</v>
      </c>
      <c r="AA59" s="111">
        <f>IF(ISBLANK('Project Data'!$E$29),#N/A,('Project Data'!$E$29))</f>
        <v>41457</v>
      </c>
      <c r="AB59" s="111">
        <f>IF(ISBLANK('Project Data'!$E$29),#N/A,('Project Data'!$E$29))</f>
        <v>41457</v>
      </c>
      <c r="AC59" s="111">
        <f>IF(ISBLANK('Project Data'!$E$29),#N/A,('Project Data'!$E$29))</f>
        <v>41457</v>
      </c>
      <c r="AD59" s="111">
        <f>IF(ISBLANK('Project Data'!$E$29),#N/A,('Project Data'!$E$29))</f>
        <v>41457</v>
      </c>
      <c r="AE59" s="111">
        <f>IF(ISBLANK('Project Data'!$E$29),#N/A,('Project Data'!$E$29))</f>
        <v>41457</v>
      </c>
      <c r="AF59" s="111">
        <f>IF(ISBLANK('Project Data'!$E$29),#N/A,('Project Data'!$E$29))</f>
        <v>41457</v>
      </c>
      <c r="AG59" s="111">
        <f>IF(ISBLANK('Project Data'!$E$29),#N/A,('Project Data'!$E$29))</f>
        <v>41457</v>
      </c>
      <c r="AH59" s="111">
        <f>IF(ISBLANK('Project Data'!$E$29),#N/A,('Project Data'!$E$29))</f>
        <v>41457</v>
      </c>
      <c r="AI59" s="111">
        <f>IF(ISBLANK('Project Data'!$E$29),#N/A,('Project Data'!$E$29))</f>
        <v>41457</v>
      </c>
      <c r="AJ59" s="111">
        <f>IF(ISBLANK('Project Data'!$E$29),#N/A,('Project Data'!$E$29))</f>
        <v>41457</v>
      </c>
      <c r="AK59" s="111">
        <f>IF(ISBLANK('Project Data'!$E$29),#N/A,('Project Data'!$E$29))</f>
        <v>41457</v>
      </c>
      <c r="AL59" s="111">
        <f>IF(ISBLANK('Project Data'!$E$29),#N/A,('Project Data'!$E$29))</f>
        <v>41457</v>
      </c>
      <c r="AM59" s="111">
        <f>IF(ISBLANK('Project Data'!$E$29),#N/A,('Project Data'!$E$29))</f>
        <v>41457</v>
      </c>
      <c r="AN59" s="111">
        <f>IF(ISBLANK('Project Data'!$E$29),#N/A,('Project Data'!$E$29))</f>
        <v>41457</v>
      </c>
      <c r="AO59" s="111">
        <f>IF(ISBLANK('Project Data'!$E$29),#N/A,('Project Data'!$E$29))</f>
        <v>41457</v>
      </c>
      <c r="AP59" s="111">
        <f>IF(ISBLANK('Project Data'!$E$29),#N/A,('Project Data'!$E$29))</f>
        <v>41457</v>
      </c>
      <c r="AQ59" s="111">
        <f>IF(ISBLANK('Project Data'!$E$29),#N/A,('Project Data'!$E$29))</f>
        <v>41457</v>
      </c>
      <c r="AR59" s="111">
        <f>IF(ISBLANK('Project Data'!$E$29),#N/A,('Project Data'!$E$29))</f>
        <v>41457</v>
      </c>
      <c r="AS59" s="111">
        <f>IF(ISBLANK('Project Data'!$E$29),#N/A,('Project Data'!$E$29))</f>
        <v>41457</v>
      </c>
      <c r="AT59" s="111">
        <f>IF(ISBLANK('Project Data'!$E$29),#N/A,('Project Data'!$E$29))</f>
        <v>41457</v>
      </c>
      <c r="AU59" s="111">
        <f>IF(ISBLANK('Project Data'!$E$29),#N/A,('Project Data'!$E$29))</f>
        <v>41457</v>
      </c>
      <c r="AV59" s="111">
        <f>IF(ISBLANK('Project Data'!$E$29),#N/A,('Project Data'!$E$29))</f>
        <v>41457</v>
      </c>
      <c r="AW59" s="111">
        <f>IF(ISBLANK('Project Data'!$E$29),#N/A,('Project Data'!$E$29))</f>
        <v>41457</v>
      </c>
      <c r="AX59" s="111">
        <f>IF(ISBLANK('Project Data'!$E$29),#N/A,('Project Data'!$E$29))</f>
        <v>41457</v>
      </c>
      <c r="AY59" s="111">
        <f>IF(ISBLANK('Project Data'!$E$29),#N/A,('Project Data'!$E$29))</f>
        <v>41457</v>
      </c>
      <c r="AZ59" s="111">
        <f>IF(ISBLANK('Project Data'!$E$29),#N/A,('Project Data'!$E$29))</f>
        <v>41457</v>
      </c>
      <c r="BA59" s="111">
        <f>IF(ISBLANK('Project Data'!$E$29),#N/A,('Project Data'!$E$29))</f>
        <v>41457</v>
      </c>
      <c r="BB59" s="111">
        <f>IF(ISBLANK('Project Data'!$E$29),#N/A,('Project Data'!$E$29))</f>
        <v>41457</v>
      </c>
      <c r="BC59" s="111">
        <f>IF(ISBLANK('Project Data'!$E$29),#N/A,('Project Data'!$E$29))</f>
        <v>41457</v>
      </c>
      <c r="BD59" s="83"/>
    </row>
    <row r="60" spans="2:56" x14ac:dyDescent="0.2">
      <c r="B60" s="5"/>
      <c r="C60" s="24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25"/>
    </row>
    <row r="61" spans="2:56" ht="13.5" thickBot="1" x14ac:dyDescent="0.25"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4"/>
    </row>
    <row r="63" spans="2:56" ht="15.75" x14ac:dyDescent="0.25">
      <c r="B63" s="18" t="s">
        <v>62</v>
      </c>
    </row>
    <row r="64" spans="2:56" ht="15.75" x14ac:dyDescent="0.25">
      <c r="B64" s="18" t="s">
        <v>14</v>
      </c>
    </row>
  </sheetData>
  <mergeCells count="3">
    <mergeCell ref="B3:BD3"/>
    <mergeCell ref="B4:BD4"/>
    <mergeCell ref="B5:BD5"/>
  </mergeCells>
  <phoneticPr fontId="0" type="noConversion"/>
  <conditionalFormatting sqref="C51:BC52 C54:BC56 C58:BC59">
    <cfRule type="expression" dxfId="2" priority="1" stopIfTrue="1">
      <formula>ISNA(C51)</formula>
    </cfRule>
  </conditionalFormatting>
  <pageMargins left="0.75" right="0.75" top="1" bottom="1" header="0.5" footer="0.5"/>
  <pageSetup paperSize="9" orientation="portrait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B50"/>
  <sheetViews>
    <sheetView zoomScale="80" zoomScaleNormal="80" workbookViewId="0">
      <selection activeCell="AE2" sqref="AE2"/>
    </sheetView>
  </sheetViews>
  <sheetFormatPr defaultRowHeight="12.75" x14ac:dyDescent="0.2"/>
  <cols>
    <col min="1" max="1" width="41.42578125" customWidth="1"/>
  </cols>
  <sheetData>
    <row r="1" spans="1:54" s="136" customFormat="1" ht="18" x14ac:dyDescent="0.25">
      <c r="A1" s="135" t="s">
        <v>16</v>
      </c>
      <c r="B1" s="135">
        <v>1</v>
      </c>
      <c r="C1" s="135">
        <v>2</v>
      </c>
      <c r="D1" s="135">
        <v>3</v>
      </c>
      <c r="E1" s="135">
        <v>4</v>
      </c>
      <c r="F1" s="135">
        <v>5</v>
      </c>
      <c r="G1" s="135">
        <v>6</v>
      </c>
      <c r="H1" s="135">
        <v>7</v>
      </c>
      <c r="I1" s="135">
        <v>8</v>
      </c>
      <c r="J1" s="135">
        <v>9</v>
      </c>
      <c r="K1" s="135">
        <v>10</v>
      </c>
      <c r="L1" s="135">
        <v>11</v>
      </c>
      <c r="M1" s="135">
        <v>12</v>
      </c>
      <c r="N1" s="135">
        <v>13</v>
      </c>
      <c r="O1" s="135">
        <v>14</v>
      </c>
      <c r="P1" s="135">
        <v>15</v>
      </c>
      <c r="Q1" s="135">
        <v>16</v>
      </c>
      <c r="R1" s="135">
        <v>17</v>
      </c>
      <c r="S1" s="135">
        <v>18</v>
      </c>
      <c r="T1" s="135">
        <v>19</v>
      </c>
      <c r="U1" s="135">
        <v>20</v>
      </c>
      <c r="V1" s="135">
        <v>21</v>
      </c>
      <c r="W1" s="135">
        <v>22</v>
      </c>
      <c r="X1" s="135">
        <v>23</v>
      </c>
      <c r="Y1" s="135">
        <v>24</v>
      </c>
      <c r="Z1" s="135">
        <v>25</v>
      </c>
      <c r="AA1" s="135">
        <v>26</v>
      </c>
      <c r="AB1" s="135">
        <v>27</v>
      </c>
      <c r="AC1" s="135">
        <v>28</v>
      </c>
      <c r="AD1" s="135">
        <v>29</v>
      </c>
      <c r="AE1" s="135">
        <v>30</v>
      </c>
      <c r="AF1" s="135">
        <v>31</v>
      </c>
      <c r="AG1" s="135">
        <v>32</v>
      </c>
      <c r="AH1" s="135">
        <v>33</v>
      </c>
      <c r="AI1" s="135">
        <v>34</v>
      </c>
      <c r="AJ1" s="135">
        <v>35</v>
      </c>
      <c r="AK1" s="135">
        <v>36</v>
      </c>
      <c r="AL1" s="135">
        <v>37</v>
      </c>
      <c r="AM1" s="135">
        <v>38</v>
      </c>
      <c r="AN1" s="135">
        <v>39</v>
      </c>
      <c r="AO1" s="135">
        <v>40</v>
      </c>
      <c r="AP1" s="135">
        <v>41</v>
      </c>
      <c r="AQ1" s="135">
        <v>42</v>
      </c>
      <c r="AR1" s="135">
        <v>43</v>
      </c>
      <c r="AS1" s="135">
        <v>44</v>
      </c>
      <c r="AT1" s="135">
        <v>45</v>
      </c>
      <c r="AU1" s="135">
        <v>46</v>
      </c>
      <c r="AV1" s="135">
        <v>47</v>
      </c>
      <c r="AW1" s="135">
        <v>48</v>
      </c>
      <c r="AX1" s="135">
        <v>49</v>
      </c>
      <c r="AY1" s="135">
        <v>50</v>
      </c>
      <c r="AZ1" s="135">
        <v>51</v>
      </c>
      <c r="BA1" s="135">
        <v>52</v>
      </c>
    </row>
    <row r="2" spans="1:54" s="136" customFormat="1" ht="18" x14ac:dyDescent="0.25">
      <c r="A2" s="137" t="s">
        <v>103</v>
      </c>
      <c r="B2" s="138" t="str">
        <f>'Statistical Calculation'!C63</f>
        <v>xxx</v>
      </c>
      <c r="C2" s="138">
        <f ca="1">'Statistical Calculation'!D63</f>
        <v>0.15977727209383136</v>
      </c>
      <c r="D2" s="138">
        <f ca="1">'Statistical Calculation'!E63</f>
        <v>0.50978311812396082</v>
      </c>
      <c r="E2" s="138">
        <f ca="1">'Statistical Calculation'!F63</f>
        <v>0.32391048681083962</v>
      </c>
      <c r="F2" s="138">
        <f ca="1">'Statistical Calculation'!G63</f>
        <v>0.283404559966694</v>
      </c>
      <c r="G2" s="138">
        <f ca="1">'Statistical Calculation'!H63</f>
        <v>0.4862114569320824</v>
      </c>
      <c r="H2" s="138">
        <f ca="1">'Statistical Calculation'!I63</f>
        <v>0.48374536801822848</v>
      </c>
      <c r="I2" s="138">
        <f ca="1">'Statistical Calculation'!J63</f>
        <v>0.44573043791717976</v>
      </c>
      <c r="J2" s="138">
        <f ca="1">'Statistical Calculation'!K63</f>
        <v>0.42417646052176661</v>
      </c>
      <c r="K2" s="138">
        <f ca="1">'Statistical Calculation'!L63</f>
        <v>0.39042347753136558</v>
      </c>
      <c r="L2" s="138">
        <f ca="1">'Statistical Calculation'!M63</f>
        <v>0.38224634157075726</v>
      </c>
      <c r="M2" s="138">
        <f ca="1">'Statistical Calculation'!N63</f>
        <v>0.33794845233830761</v>
      </c>
      <c r="N2" s="138">
        <f ca="1">'Statistical Calculation'!O63</f>
        <v>0.30524670800049652</v>
      </c>
      <c r="O2" s="138">
        <f ca="1">'Statistical Calculation'!P63</f>
        <v>0.30434465324451976</v>
      </c>
      <c r="P2" s="138">
        <f ca="1">'Statistical Calculation'!Q63</f>
        <v>0.28648158772152299</v>
      </c>
      <c r="Q2" s="138">
        <f ca="1">'Statistical Calculation'!R63</f>
        <v>0.26051154525295844</v>
      </c>
      <c r="R2" s="138">
        <f ca="1">'Statistical Calculation'!S63</f>
        <v>0.23489106274638874</v>
      </c>
      <c r="S2" s="138">
        <f ca="1">'Statistical Calculation'!T63</f>
        <v>0.20451493090029377</v>
      </c>
      <c r="T2" s="138">
        <f ca="1">'Statistical Calculation'!U63</f>
        <v>0.18207978265762351</v>
      </c>
      <c r="U2" s="138">
        <f ca="1">'Statistical Calculation'!V63</f>
        <v>0.16181287442275344</v>
      </c>
      <c r="V2" s="138">
        <f ca="1">'Statistical Calculation'!W63</f>
        <v>0.14511639001961399</v>
      </c>
      <c r="W2" s="138">
        <f ca="1">'Statistical Calculation'!X63</f>
        <v>0.12971204863838634</v>
      </c>
      <c r="X2" s="138">
        <f ca="1">'Statistical Calculation'!Y63</f>
        <v>0.11431535882186768</v>
      </c>
      <c r="Y2" s="138">
        <f ca="1">'Statistical Calculation'!Z63</f>
        <v>8.9799725615909223E-2</v>
      </c>
      <c r="Z2" s="138">
        <f ca="1">'Statistical Calculation'!AA63</f>
        <v>6.7240799608106944E-2</v>
      </c>
      <c r="AA2" s="138">
        <f ca="1">'Statistical Calculation'!AB63</f>
        <v>0</v>
      </c>
      <c r="AC2" s="138" t="e">
        <f ca="1">'Statistical Calculation'!AC63</f>
        <v>#N/A</v>
      </c>
      <c r="AD2" s="138" t="e">
        <f ca="1">'Statistical Calculation'!AD63</f>
        <v>#N/A</v>
      </c>
      <c r="AE2" s="138" t="e">
        <f ca="1">'Statistical Calculation'!AE63</f>
        <v>#N/A</v>
      </c>
      <c r="AF2" s="138" t="e">
        <f ca="1">'Statistical Calculation'!AF63</f>
        <v>#N/A</v>
      </c>
      <c r="AG2" s="138" t="e">
        <f ca="1">'Statistical Calculation'!AG63</f>
        <v>#N/A</v>
      </c>
      <c r="AH2" s="138" t="e">
        <f ca="1">'Statistical Calculation'!AH63</f>
        <v>#N/A</v>
      </c>
      <c r="AI2" s="138" t="e">
        <f ca="1">'Statistical Calculation'!AI63</f>
        <v>#N/A</v>
      </c>
      <c r="AJ2" s="138" t="e">
        <f ca="1">'Statistical Calculation'!AJ63</f>
        <v>#N/A</v>
      </c>
      <c r="AK2" s="138" t="e">
        <f ca="1">'Statistical Calculation'!AK63</f>
        <v>#N/A</v>
      </c>
      <c r="AL2" s="138" t="e">
        <f ca="1">'Statistical Calculation'!AL63</f>
        <v>#N/A</v>
      </c>
      <c r="AM2" s="138" t="e">
        <f ca="1">'Statistical Calculation'!AM63</f>
        <v>#N/A</v>
      </c>
      <c r="AN2" s="138" t="e">
        <f ca="1">'Statistical Calculation'!AN63</f>
        <v>#N/A</v>
      </c>
      <c r="AO2" s="138" t="e">
        <f ca="1">'Statistical Calculation'!AO63</f>
        <v>#N/A</v>
      </c>
      <c r="AP2" s="138" t="e">
        <f ca="1">'Statistical Calculation'!AP63</f>
        <v>#N/A</v>
      </c>
      <c r="AQ2" s="138" t="e">
        <f ca="1">'Statistical Calculation'!AQ63</f>
        <v>#N/A</v>
      </c>
      <c r="AR2" s="138" t="e">
        <f ca="1">'Statistical Calculation'!AR63</f>
        <v>#N/A</v>
      </c>
      <c r="AS2" s="138" t="e">
        <f ca="1">'Statistical Calculation'!AS63</f>
        <v>#N/A</v>
      </c>
      <c r="AT2" s="138" t="e">
        <f ca="1">'Statistical Calculation'!AT63</f>
        <v>#N/A</v>
      </c>
      <c r="AU2" s="138" t="e">
        <f ca="1">'Statistical Calculation'!AU63</f>
        <v>#N/A</v>
      </c>
      <c r="AV2" s="138" t="e">
        <f ca="1">'Statistical Calculation'!AV63</f>
        <v>#N/A</v>
      </c>
      <c r="AW2" s="138" t="e">
        <f ca="1">'Statistical Calculation'!AW63</f>
        <v>#N/A</v>
      </c>
      <c r="AX2" s="138" t="e">
        <f ca="1">'Statistical Calculation'!AX63</f>
        <v>#N/A</v>
      </c>
      <c r="AY2" s="138" t="e">
        <f ca="1">'Statistical Calculation'!AY63</f>
        <v>#N/A</v>
      </c>
      <c r="AZ2" s="138" t="e">
        <f ca="1">'Statistical Calculation'!AZ63</f>
        <v>#N/A</v>
      </c>
      <c r="BA2" s="138" t="e">
        <f ca="1">'Statistical Calculation'!BA63</f>
        <v>#N/A</v>
      </c>
      <c r="BB2" s="136" t="e">
        <f ca="1">'Statistical Calculation'!BB63</f>
        <v>#N/A</v>
      </c>
    </row>
    <row r="3" spans="1:54" s="136" customFormat="1" ht="18" x14ac:dyDescent="0.25">
      <c r="A3" s="137" t="s">
        <v>104</v>
      </c>
      <c r="B3" s="138" t="str">
        <f>'Statistical Calculation'!C64</f>
        <v>xxx</v>
      </c>
      <c r="C3" s="138">
        <f ca="1">'Statistical Calculation'!D64</f>
        <v>1.1735915897048206</v>
      </c>
      <c r="D3" s="138">
        <f ca="1">'Statistical Calculation'!E64</f>
        <v>0.69917227506440238</v>
      </c>
      <c r="E3" s="138">
        <f ca="1">'Statistical Calculation'!F64</f>
        <v>0.39495438346433542</v>
      </c>
      <c r="F3" s="138">
        <f ca="1">'Statistical Calculation'!G64</f>
        <v>0.27571463384680162</v>
      </c>
      <c r="G3" s="138">
        <f ca="1">'Statistical Calculation'!H64</f>
        <v>0.355664846771576</v>
      </c>
      <c r="H3" s="138">
        <f ca="1">'Statistical Calculation'!I64</f>
        <v>0.30865118974764483</v>
      </c>
      <c r="I3" s="138">
        <f ca="1">'Statistical Calculation'!J64</f>
        <v>0.25470407432887865</v>
      </c>
      <c r="J3" s="138">
        <f ca="1">'Statistical Calculation'!K64</f>
        <v>0.24841557424564067</v>
      </c>
      <c r="K3" s="138">
        <f ca="1">'Statistical Calculation'!L64</f>
        <v>0.21572764921737309</v>
      </c>
      <c r="L3" s="138">
        <f ca="1">'Statistical Calculation'!M64</f>
        <v>0.18815370090134143</v>
      </c>
      <c r="M3" s="138">
        <f ca="1">'Statistical Calculation'!N64</f>
        <v>0.16727308463496895</v>
      </c>
      <c r="N3" s="138">
        <f ca="1">'Statistical Calculation'!O64</f>
        <v>0.17517319109148743</v>
      </c>
      <c r="O3" s="138">
        <f ca="1">'Statistical Calculation'!P64</f>
        <v>0.16496588472004292</v>
      </c>
      <c r="P3" s="138">
        <f ca="1">'Statistical Calculation'!Q64</f>
        <v>0.14533701273994512</v>
      </c>
      <c r="Q3" s="138">
        <f ca="1">'Statistical Calculation'!R64</f>
        <v>0.13544441606146759</v>
      </c>
      <c r="R3" s="138">
        <f ca="1">'Statistical Calculation'!S64</f>
        <v>0.12219900016336224</v>
      </c>
      <c r="S3" s="138">
        <f ca="1">'Statistical Calculation'!T64</f>
        <v>0.10655363847038621</v>
      </c>
      <c r="T3" s="138">
        <f ca="1">'Statistical Calculation'!U64</f>
        <v>9.2512258323371607E-2</v>
      </c>
      <c r="U3" s="138">
        <f ca="1">'Statistical Calculation'!V64</f>
        <v>7.9750637989835324E-2</v>
      </c>
      <c r="V3" s="138">
        <f ca="1">'Statistical Calculation'!W64</f>
        <v>6.985414622828362E-2</v>
      </c>
      <c r="W3" s="138">
        <f ca="1">'Statistical Calculation'!X64</f>
        <v>6.0487595172009419E-2</v>
      </c>
      <c r="X3" s="138">
        <f ca="1">'Statistical Calculation'!Y64</f>
        <v>5.1033749556365228E-2</v>
      </c>
      <c r="Y3" s="138">
        <f ca="1">'Statistical Calculation'!Z64</f>
        <v>3.4080405489380808E-2</v>
      </c>
      <c r="Z3" s="138">
        <f ca="1">'Statistical Calculation'!AA64</f>
        <v>1.8137036036018926E-2</v>
      </c>
      <c r="AA3" s="138">
        <f ca="1">'Statistical Calculation'!AB64</f>
        <v>0</v>
      </c>
      <c r="AC3" s="138" t="e">
        <f ca="1">'Statistical Calculation'!AC64</f>
        <v>#N/A</v>
      </c>
      <c r="AD3" s="138" t="e">
        <f ca="1">'Statistical Calculation'!AD64</f>
        <v>#N/A</v>
      </c>
      <c r="AE3" s="138" t="e">
        <f ca="1">'Statistical Calculation'!AE64</f>
        <v>#N/A</v>
      </c>
      <c r="AF3" s="138" t="e">
        <f ca="1">'Statistical Calculation'!AF64</f>
        <v>#N/A</v>
      </c>
      <c r="AG3" s="138" t="e">
        <f ca="1">'Statistical Calculation'!AG64</f>
        <v>#N/A</v>
      </c>
      <c r="AH3" s="138" t="e">
        <f ca="1">'Statistical Calculation'!AH64</f>
        <v>#N/A</v>
      </c>
      <c r="AI3" s="138" t="e">
        <f ca="1">'Statistical Calculation'!AI64</f>
        <v>#N/A</v>
      </c>
      <c r="AJ3" s="138" t="e">
        <f ca="1">'Statistical Calculation'!AJ64</f>
        <v>#N/A</v>
      </c>
      <c r="AK3" s="138" t="e">
        <f ca="1">'Statistical Calculation'!AK64</f>
        <v>#N/A</v>
      </c>
      <c r="AL3" s="138" t="e">
        <f ca="1">'Statistical Calculation'!AL64</f>
        <v>#N/A</v>
      </c>
      <c r="AM3" s="138" t="e">
        <f ca="1">'Statistical Calculation'!AM64</f>
        <v>#N/A</v>
      </c>
      <c r="AN3" s="138" t="e">
        <f ca="1">'Statistical Calculation'!AN64</f>
        <v>#N/A</v>
      </c>
      <c r="AO3" s="138" t="e">
        <f ca="1">'Statistical Calculation'!AO64</f>
        <v>#N/A</v>
      </c>
      <c r="AP3" s="138" t="e">
        <f ca="1">'Statistical Calculation'!AP64</f>
        <v>#N/A</v>
      </c>
      <c r="AQ3" s="138" t="e">
        <f ca="1">'Statistical Calculation'!AQ64</f>
        <v>#N/A</v>
      </c>
      <c r="AR3" s="138" t="e">
        <f ca="1">'Statistical Calculation'!AR64</f>
        <v>#N/A</v>
      </c>
      <c r="AS3" s="138" t="e">
        <f ca="1">'Statistical Calculation'!AS64</f>
        <v>#N/A</v>
      </c>
      <c r="AT3" s="138" t="e">
        <f ca="1">'Statistical Calculation'!AT64</f>
        <v>#N/A</v>
      </c>
      <c r="AU3" s="138" t="e">
        <f ca="1">'Statistical Calculation'!AU64</f>
        <v>#N/A</v>
      </c>
      <c r="AV3" s="138" t="e">
        <f ca="1">'Statistical Calculation'!AV64</f>
        <v>#N/A</v>
      </c>
      <c r="AW3" s="138" t="e">
        <f ca="1">'Statistical Calculation'!AW64</f>
        <v>#N/A</v>
      </c>
      <c r="AX3" s="138" t="e">
        <f ca="1">'Statistical Calculation'!AX64</f>
        <v>#N/A</v>
      </c>
      <c r="AY3" s="138" t="e">
        <f ca="1">'Statistical Calculation'!AY64</f>
        <v>#N/A</v>
      </c>
      <c r="AZ3" s="138" t="e">
        <f ca="1">'Statistical Calculation'!AZ64</f>
        <v>#N/A</v>
      </c>
      <c r="BA3" s="138" t="e">
        <f ca="1">'Statistical Calculation'!BA64</f>
        <v>#N/A</v>
      </c>
      <c r="BB3" s="136" t="e">
        <f ca="1">'Statistical Calculation'!BB64</f>
        <v>#N/A</v>
      </c>
    </row>
    <row r="49" spans="3:19" ht="13.5" thickBot="1" x14ac:dyDescent="0.25"/>
    <row r="50" spans="3:19" ht="27.75" customHeight="1" thickBot="1" x14ac:dyDescent="0.4">
      <c r="C50" s="143" t="s">
        <v>102</v>
      </c>
      <c r="D50" s="141"/>
      <c r="E50" s="142"/>
      <c r="F50" s="163">
        <f>'Project Data'!$E$23</f>
        <v>0.9</v>
      </c>
      <c r="G50" s="140" t="s">
        <v>105</v>
      </c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4"/>
    </row>
  </sheetData>
  <conditionalFormatting sqref="AC2:BA3 B2:AA3">
    <cfRule type="expression" dxfId="1" priority="1">
      <formula xml:space="preserve"> ISNA(B2)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AG30"/>
  <sheetViews>
    <sheetView zoomScale="75" zoomScaleNormal="125" workbookViewId="0">
      <selection activeCell="AC58" sqref="AC58"/>
    </sheetView>
  </sheetViews>
  <sheetFormatPr defaultRowHeight="12.75" x14ac:dyDescent="0.2"/>
  <sheetData>
    <row r="1" spans="1:33" ht="23.25" x14ac:dyDescent="0.35">
      <c r="A1" s="117" t="s">
        <v>90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33" ht="7.5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33" x14ac:dyDescent="0.2">
      <c r="A3" s="120" t="s">
        <v>16</v>
      </c>
      <c r="B3" s="120">
        <v>0</v>
      </c>
      <c r="C3" s="120">
        <f>B3+1</f>
        <v>1</v>
      </c>
      <c r="D3" s="120">
        <f t="shared" ref="D3:AB3" si="0">C3+1</f>
        <v>2</v>
      </c>
      <c r="E3" s="120">
        <f t="shared" si="0"/>
        <v>3</v>
      </c>
      <c r="F3" s="120">
        <f t="shared" si="0"/>
        <v>4</v>
      </c>
      <c r="G3" s="120">
        <f t="shared" si="0"/>
        <v>5</v>
      </c>
      <c r="H3" s="120">
        <f t="shared" si="0"/>
        <v>6</v>
      </c>
      <c r="I3" s="120">
        <f t="shared" si="0"/>
        <v>7</v>
      </c>
      <c r="J3" s="120">
        <f t="shared" si="0"/>
        <v>8</v>
      </c>
      <c r="K3" s="120">
        <f t="shared" si="0"/>
        <v>9</v>
      </c>
      <c r="L3" s="120">
        <f t="shared" si="0"/>
        <v>10</v>
      </c>
      <c r="M3" s="120">
        <f t="shared" si="0"/>
        <v>11</v>
      </c>
      <c r="N3" s="120">
        <f t="shared" si="0"/>
        <v>12</v>
      </c>
      <c r="O3" s="120">
        <f t="shared" si="0"/>
        <v>13</v>
      </c>
      <c r="P3" s="120">
        <f t="shared" si="0"/>
        <v>14</v>
      </c>
      <c r="Q3" s="120">
        <f t="shared" si="0"/>
        <v>15</v>
      </c>
      <c r="R3" s="120">
        <f t="shared" si="0"/>
        <v>16</v>
      </c>
      <c r="S3" s="120">
        <f t="shared" si="0"/>
        <v>17</v>
      </c>
      <c r="T3" s="120">
        <f t="shared" si="0"/>
        <v>18</v>
      </c>
      <c r="U3" s="120">
        <f t="shared" si="0"/>
        <v>19</v>
      </c>
      <c r="V3" s="120">
        <f t="shared" si="0"/>
        <v>20</v>
      </c>
      <c r="W3" s="120">
        <f t="shared" si="0"/>
        <v>21</v>
      </c>
      <c r="X3" s="120">
        <f t="shared" si="0"/>
        <v>22</v>
      </c>
      <c r="Y3" s="120">
        <f t="shared" si="0"/>
        <v>23</v>
      </c>
      <c r="Z3" s="120">
        <f t="shared" si="0"/>
        <v>24</v>
      </c>
      <c r="AA3" s="120">
        <f t="shared" si="0"/>
        <v>25</v>
      </c>
      <c r="AB3" s="120">
        <f t="shared" si="0"/>
        <v>26</v>
      </c>
      <c r="AC3" s="120">
        <f>AB3+1</f>
        <v>27</v>
      </c>
    </row>
    <row r="4" spans="1:33" x14ac:dyDescent="0.2">
      <c r="A4" s="120" t="s">
        <v>91</v>
      </c>
      <c r="B4" s="121">
        <v>0</v>
      </c>
      <c r="C4" s="121">
        <v>3023</v>
      </c>
      <c r="D4" s="121">
        <v>5508</v>
      </c>
      <c r="E4" s="121">
        <v>7828</v>
      </c>
      <c r="F4" s="121">
        <v>10098</v>
      </c>
      <c r="G4" s="121">
        <v>12158</v>
      </c>
      <c r="H4" s="121">
        <v>13951</v>
      </c>
      <c r="I4" s="121">
        <v>14205</v>
      </c>
      <c r="J4" s="121">
        <v>15933</v>
      </c>
      <c r="K4" s="121">
        <v>17902</v>
      </c>
      <c r="L4" s="121">
        <v>19967</v>
      </c>
      <c r="M4" s="121">
        <v>22208</v>
      </c>
      <c r="N4" s="121">
        <v>24286</v>
      </c>
      <c r="O4" s="121">
        <v>26331</v>
      </c>
      <c r="P4" s="121">
        <v>26658</v>
      </c>
      <c r="Q4" s="121">
        <v>28647</v>
      </c>
      <c r="R4" s="121">
        <v>30989</v>
      </c>
      <c r="S4" s="121">
        <v>33040</v>
      </c>
      <c r="T4" s="121">
        <v>34909</v>
      </c>
      <c r="U4" s="121">
        <v>36709</v>
      </c>
      <c r="V4" s="121">
        <v>38016</v>
      </c>
      <c r="W4" s="121">
        <v>38140</v>
      </c>
      <c r="X4" s="121" t="e">
        <v>#N/A</v>
      </c>
      <c r="Y4" s="121" t="e">
        <v>#N/A</v>
      </c>
      <c r="Z4" s="121" t="e">
        <v>#N/A</v>
      </c>
      <c r="AA4" s="121" t="e">
        <v>#N/A</v>
      </c>
      <c r="AB4" s="121" t="e">
        <v>#N/A</v>
      </c>
      <c r="AC4" s="121" t="e">
        <v>#N/A</v>
      </c>
    </row>
    <row r="5" spans="1:33" x14ac:dyDescent="0.2">
      <c r="A5" s="120" t="s">
        <v>92</v>
      </c>
      <c r="B5" s="121">
        <v>0</v>
      </c>
      <c r="C5" s="121">
        <v>927.72514561409992</v>
      </c>
      <c r="D5" s="121">
        <v>1903.989652143543</v>
      </c>
      <c r="E5" s="121">
        <v>2466.7675128519686</v>
      </c>
      <c r="F5" s="121">
        <v>3413.917045496069</v>
      </c>
      <c r="G5" s="121">
        <v>4471.5522322868865</v>
      </c>
      <c r="H5" s="121">
        <v>7151.8043458617776</v>
      </c>
      <c r="I5" s="121">
        <v>7476.3147672227979</v>
      </c>
      <c r="J5" s="121">
        <v>9271.8173812377263</v>
      </c>
      <c r="K5" s="121">
        <v>11441.039583978329</v>
      </c>
      <c r="L5" s="121">
        <v>13301.71868684308</v>
      </c>
      <c r="M5" s="121">
        <v>14699.475106595781</v>
      </c>
      <c r="N5" s="121">
        <v>15985.244209355729</v>
      </c>
      <c r="O5" s="121">
        <v>16752.72356363725</v>
      </c>
      <c r="P5" s="121">
        <v>17077.460854924651</v>
      </c>
      <c r="Q5" s="121">
        <v>20317.822406740554</v>
      </c>
      <c r="R5" s="121">
        <v>23060.787849964578</v>
      </c>
      <c r="S5" s="121">
        <v>26587.880578734435</v>
      </c>
      <c r="T5" s="121">
        <v>28681.187782776593</v>
      </c>
      <c r="U5" s="121">
        <v>30134.970271015154</v>
      </c>
      <c r="V5" s="121">
        <v>31487.493148779751</v>
      </c>
      <c r="W5" s="121">
        <v>32526.287328351264</v>
      </c>
      <c r="X5" s="121">
        <v>33504.399204281217</v>
      </c>
      <c r="Y5" s="121">
        <v>34512.890043686355</v>
      </c>
      <c r="Z5" s="121">
        <v>36488.732642513169</v>
      </c>
      <c r="AA5" s="121">
        <v>37629.812748892262</v>
      </c>
      <c r="AB5" s="121">
        <v>38140</v>
      </c>
      <c r="AC5" s="121" t="e">
        <v>#N/A</v>
      </c>
      <c r="AG5" s="122"/>
    </row>
    <row r="6" spans="1:33" x14ac:dyDescent="0.2">
      <c r="A6" s="120" t="s">
        <v>93</v>
      </c>
      <c r="B6" s="121">
        <v>0</v>
      </c>
      <c r="C6" s="121">
        <v>1605.75</v>
      </c>
      <c r="D6" s="121">
        <v>2766.25</v>
      </c>
      <c r="E6" s="121">
        <v>4324.25</v>
      </c>
      <c r="F6" s="121">
        <v>6137.5</v>
      </c>
      <c r="G6" s="121">
        <v>7887.5</v>
      </c>
      <c r="H6" s="121">
        <v>9835</v>
      </c>
      <c r="I6" s="121">
        <v>10135</v>
      </c>
      <c r="J6" s="121">
        <v>13216.75</v>
      </c>
      <c r="K6" s="121">
        <v>14755</v>
      </c>
      <c r="L6" s="121">
        <v>16656.25</v>
      </c>
      <c r="M6" s="121">
        <v>18767.75</v>
      </c>
      <c r="N6" s="121">
        <v>20896.75</v>
      </c>
      <c r="O6" s="121">
        <v>23364</v>
      </c>
      <c r="P6" s="121">
        <v>23663.75</v>
      </c>
      <c r="Q6" s="121">
        <v>26651</v>
      </c>
      <c r="R6" s="121">
        <v>28436.5</v>
      </c>
      <c r="S6" s="121">
        <v>30407.5</v>
      </c>
      <c r="T6" s="121">
        <v>32012</v>
      </c>
      <c r="U6" s="121">
        <v>33999.75</v>
      </c>
      <c r="V6" s="121">
        <v>35554</v>
      </c>
      <c r="W6" s="121">
        <v>37110.5</v>
      </c>
      <c r="X6" s="121">
        <v>38468.25</v>
      </c>
      <c r="Y6" s="121">
        <v>39798.25</v>
      </c>
      <c r="Z6" s="121">
        <v>41155.25</v>
      </c>
      <c r="AA6" s="121">
        <v>42600.25</v>
      </c>
      <c r="AB6" s="121">
        <v>43983</v>
      </c>
      <c r="AC6" s="121" t="e">
        <v>#N/A</v>
      </c>
      <c r="AG6" s="122"/>
    </row>
    <row r="7" spans="1:33" ht="7.5" customHeight="1" x14ac:dyDescent="0.2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G7" s="122"/>
    </row>
    <row r="8" spans="1:33" x14ac:dyDescent="0.2">
      <c r="A8" s="120" t="s">
        <v>91</v>
      </c>
      <c r="B8" s="121">
        <v>0</v>
      </c>
      <c r="C8" s="121">
        <v>93</v>
      </c>
      <c r="D8" s="121">
        <v>644</v>
      </c>
      <c r="E8" s="121">
        <v>975</v>
      </c>
      <c r="F8" s="121">
        <v>1275</v>
      </c>
      <c r="G8" s="121">
        <v>1739</v>
      </c>
      <c r="H8" s="121">
        <v>2292</v>
      </c>
      <c r="I8" s="121">
        <v>3331</v>
      </c>
      <c r="J8" s="121">
        <v>3869</v>
      </c>
      <c r="K8" s="121">
        <v>4612</v>
      </c>
      <c r="L8" s="121">
        <v>5527</v>
      </c>
      <c r="M8" s="121">
        <v>6575</v>
      </c>
      <c r="N8" s="121">
        <v>7991</v>
      </c>
      <c r="O8" s="121">
        <v>9193</v>
      </c>
      <c r="P8" s="121">
        <v>10831</v>
      </c>
      <c r="Q8" s="121">
        <v>12946</v>
      </c>
      <c r="R8" s="121">
        <v>14295</v>
      </c>
      <c r="S8" s="121">
        <v>16051</v>
      </c>
      <c r="T8" s="121">
        <v>17808</v>
      </c>
      <c r="U8" s="121">
        <v>19666</v>
      </c>
      <c r="V8" s="121">
        <v>21178</v>
      </c>
      <c r="W8" s="121">
        <v>22839</v>
      </c>
      <c r="X8" s="121">
        <v>24873</v>
      </c>
      <c r="Y8" s="121">
        <v>26310</v>
      </c>
      <c r="Z8" s="121">
        <v>27720</v>
      </c>
      <c r="AA8" s="121">
        <v>29113</v>
      </c>
      <c r="AB8" s="121">
        <v>30298</v>
      </c>
      <c r="AC8" s="121">
        <v>31821</v>
      </c>
      <c r="AG8" s="122"/>
    </row>
    <row r="9" spans="1:33" x14ac:dyDescent="0.2">
      <c r="A9" s="120" t="s">
        <v>92</v>
      </c>
      <c r="B9" s="121">
        <v>0</v>
      </c>
      <c r="C9" s="121">
        <v>93</v>
      </c>
      <c r="D9" s="121">
        <v>644</v>
      </c>
      <c r="E9" s="121">
        <v>1710</v>
      </c>
      <c r="F9" s="121">
        <v>2397</v>
      </c>
      <c r="G9" s="121">
        <v>3060</v>
      </c>
      <c r="H9" s="121">
        <v>3923</v>
      </c>
      <c r="I9" s="121">
        <v>4722</v>
      </c>
      <c r="J9" s="121">
        <v>5743</v>
      </c>
      <c r="K9" s="121">
        <v>7369</v>
      </c>
      <c r="L9" s="121">
        <v>9005</v>
      </c>
      <c r="M9" s="121">
        <v>10850</v>
      </c>
      <c r="N9" s="121">
        <v>12218</v>
      </c>
      <c r="O9" s="121">
        <v>13921</v>
      </c>
      <c r="P9" s="121">
        <v>15417</v>
      </c>
      <c r="Q9" s="121">
        <v>18170</v>
      </c>
      <c r="R9" s="121">
        <v>20022</v>
      </c>
      <c r="S9" s="121">
        <v>21936</v>
      </c>
      <c r="T9" s="121">
        <v>24418</v>
      </c>
      <c r="U9" s="121">
        <v>26186</v>
      </c>
      <c r="V9" s="121">
        <v>27972</v>
      </c>
      <c r="W9" s="121">
        <v>29397</v>
      </c>
      <c r="X9" s="121">
        <v>30899</v>
      </c>
      <c r="Y9" s="121">
        <v>31821</v>
      </c>
      <c r="Z9" s="121" t="e">
        <v>#N/A</v>
      </c>
      <c r="AA9" s="121" t="e">
        <v>#N/A</v>
      </c>
      <c r="AB9" s="121" t="e">
        <v>#N/A</v>
      </c>
      <c r="AC9" s="121" t="e">
        <v>#N/A</v>
      </c>
      <c r="AG9" s="122"/>
    </row>
    <row r="10" spans="1:33" x14ac:dyDescent="0.2">
      <c r="A10" s="120" t="s">
        <v>93</v>
      </c>
      <c r="B10" s="121">
        <v>0</v>
      </c>
      <c r="C10" s="121" t="e">
        <v>#N/A</v>
      </c>
      <c r="D10" s="121" t="e">
        <v>#N/A</v>
      </c>
      <c r="E10" s="121" t="e">
        <v>#N/A</v>
      </c>
      <c r="F10" s="121" t="e">
        <v>#N/A</v>
      </c>
      <c r="G10" s="121" t="e">
        <v>#N/A</v>
      </c>
      <c r="H10" s="121" t="e">
        <v>#N/A</v>
      </c>
      <c r="I10" s="121" t="e">
        <v>#N/A</v>
      </c>
      <c r="J10" s="121" t="e">
        <v>#N/A</v>
      </c>
      <c r="K10" s="121" t="e">
        <v>#N/A</v>
      </c>
      <c r="L10" s="121" t="e">
        <v>#N/A</v>
      </c>
      <c r="M10" s="121" t="e">
        <v>#N/A</v>
      </c>
      <c r="N10" s="121" t="e">
        <v>#N/A</v>
      </c>
      <c r="O10" s="121" t="e">
        <v>#N/A</v>
      </c>
      <c r="P10" s="121" t="e">
        <v>#N/A</v>
      </c>
      <c r="Q10" s="121" t="e">
        <v>#N/A</v>
      </c>
      <c r="R10" s="121" t="e">
        <v>#N/A</v>
      </c>
      <c r="S10" s="121" t="e">
        <v>#N/A</v>
      </c>
      <c r="T10" s="121" t="e">
        <v>#N/A</v>
      </c>
      <c r="U10" s="121" t="e">
        <v>#N/A</v>
      </c>
      <c r="V10" s="121" t="e">
        <v>#N/A</v>
      </c>
      <c r="W10" s="121" t="e">
        <v>#N/A</v>
      </c>
      <c r="X10" s="121" t="e">
        <v>#N/A</v>
      </c>
      <c r="Y10" s="121" t="e">
        <v>#N/A</v>
      </c>
      <c r="Z10" s="121" t="e">
        <v>#N/A</v>
      </c>
      <c r="AA10" s="121" t="e">
        <v>#N/A</v>
      </c>
      <c r="AB10" s="121" t="e">
        <v>#N/A</v>
      </c>
      <c r="AC10" s="121" t="e">
        <v>#N/A</v>
      </c>
      <c r="AG10" s="122"/>
    </row>
    <row r="11" spans="1:33" x14ac:dyDescent="0.2">
      <c r="AG11" s="122"/>
    </row>
    <row r="12" spans="1:33" x14ac:dyDescent="0.2">
      <c r="AG12" s="122"/>
    </row>
    <row r="13" spans="1:33" x14ac:dyDescent="0.2">
      <c r="AG13" s="122"/>
    </row>
    <row r="14" spans="1:33" x14ac:dyDescent="0.2">
      <c r="AG14" s="122"/>
    </row>
    <row r="15" spans="1:33" x14ac:dyDescent="0.2">
      <c r="AG15" s="122"/>
    </row>
    <row r="16" spans="1:33" x14ac:dyDescent="0.2">
      <c r="AG16" s="122"/>
    </row>
    <row r="17" spans="33:33" x14ac:dyDescent="0.2">
      <c r="AG17" s="122"/>
    </row>
    <row r="18" spans="33:33" x14ac:dyDescent="0.2">
      <c r="AG18" s="122"/>
    </row>
    <row r="19" spans="33:33" x14ac:dyDescent="0.2">
      <c r="AG19" s="122"/>
    </row>
    <row r="20" spans="33:33" x14ac:dyDescent="0.2">
      <c r="AG20" s="122"/>
    </row>
    <row r="21" spans="33:33" x14ac:dyDescent="0.2">
      <c r="AG21" s="122"/>
    </row>
    <row r="22" spans="33:33" x14ac:dyDescent="0.2">
      <c r="AG22" s="122"/>
    </row>
    <row r="23" spans="33:33" x14ac:dyDescent="0.2">
      <c r="AG23" s="122"/>
    </row>
    <row r="24" spans="33:33" x14ac:dyDescent="0.2">
      <c r="AG24" s="122"/>
    </row>
    <row r="25" spans="33:33" x14ac:dyDescent="0.2">
      <c r="AG25" s="122"/>
    </row>
    <row r="26" spans="33:33" x14ac:dyDescent="0.2">
      <c r="AG26" s="122"/>
    </row>
    <row r="27" spans="33:33" x14ac:dyDescent="0.2">
      <c r="AG27" s="122"/>
    </row>
    <row r="28" spans="33:33" x14ac:dyDescent="0.2">
      <c r="AG28" s="122"/>
    </row>
    <row r="29" spans="33:33" x14ac:dyDescent="0.2">
      <c r="AG29" s="122"/>
    </row>
    <row r="30" spans="33:33" x14ac:dyDescent="0.2">
      <c r="AG30" s="122"/>
    </row>
  </sheetData>
  <phoneticPr fontId="0" type="noConversion"/>
  <conditionalFormatting sqref="B4:AC6 B8:AC10">
    <cfRule type="expression" dxfId="0" priority="1" stopIfTrue="1">
      <formula>ISNA(B4)</formula>
    </cfRule>
  </conditionalFormatting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Project Data</vt:lpstr>
      <vt:lpstr>Input Data Sheet</vt:lpstr>
      <vt:lpstr>Statistical Calculation</vt:lpstr>
      <vt:lpstr>Stat Forecast Cost</vt:lpstr>
      <vt:lpstr>Stat Forecast Schedule</vt:lpstr>
      <vt:lpstr>Stat Forecast Schedule Date</vt:lpstr>
      <vt:lpstr>Percent Difference</vt:lpstr>
      <vt:lpstr>Example Data</vt:lpstr>
      <vt:lpstr>'Project Data'!Print_Area</vt:lpstr>
    </vt:vector>
  </TitlesOfParts>
  <Company>Compaq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 Henderson</dc:creator>
  <cp:lastModifiedBy>Walt Lipke</cp:lastModifiedBy>
  <cp:lastPrinted>2007-03-25T23:29:43Z</cp:lastPrinted>
  <dcterms:created xsi:type="dcterms:W3CDTF">2002-10-02T05:17:47Z</dcterms:created>
  <dcterms:modified xsi:type="dcterms:W3CDTF">2022-02-02T11:12:37Z</dcterms:modified>
</cp:coreProperties>
</file>